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ORCAMENTO" sheetId="6" r:id="rId1"/>
    <sheet name="COMPOSIÇÃO DE ITENS" sheetId="5" r:id="rId2"/>
    <sheet name="SICRO REFERENCIA REGULAR" sheetId="7" r:id="rId3"/>
    <sheet name="Referência" sheetId="9" r:id="rId4"/>
    <sheet name="rendimento " sheetId="10" r:id="rId5"/>
    <sheet name="Plan2" sheetId="11" r:id="rId6"/>
    <sheet name="estimativa  de faixa elevada" sheetId="12" r:id="rId7"/>
  </sheets>
  <definedNames>
    <definedName name="_xlnm.Print_Area" localSheetId="0">ORCAMENTO!$A$1:$F$25</definedName>
    <definedName name="_xlnm.Print_Area" localSheetId="3">Referência!$A$1:$G$8</definedName>
    <definedName name="_xlnm.Print_Area" localSheetId="2">'SICRO REFERENCIA REGULAR'!$A$1:$H$47</definedName>
    <definedName name="_xlnm.Print_Titles" localSheetId="3">Referência!$A:$G,Referência!$1:$3</definedName>
  </definedNames>
  <calcPr calcId="152511"/>
</workbook>
</file>

<file path=xl/sharedStrings.xml><?xml version="1.0" encoding="utf-8"?>
<sst xmlns="http://schemas.openxmlformats.org/spreadsheetml/2006/main" count="192" uniqueCount="192">
  <si>
    <t>Utlilização</t>
  </si>
  <si>
    <t>Operativa</t>
  </si>
  <si>
    <t>Improdutiva</t>
  </si>
  <si>
    <t xml:space="preserve">Custo Horário</t>
  </si>
  <si>
    <t>Produtivo</t>
  </si>
  <si>
    <t>Improdutivo</t>
  </si>
  <si>
    <t>Custo</t>
  </si>
  <si>
    <t xml:space="preserve">Horário Total</t>
  </si>
  <si>
    <r>
      <rPr>
        <sz val="10"/>
        <color rgb="FF292929"/>
        <rFont val="Arial"/>
      </rPr>
      <t>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EQUIPAMENTOS</t>
    </r>
  </si>
  <si>
    <r>
      <rPr>
        <sz val="10"/>
        <color rgb="FF292929"/>
        <rFont val="Arial"/>
      </rPr>
      <t>E9559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Aquecedor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fluido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térmico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12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kW</t>
    </r>
  </si>
  <si>
    <r>
      <rPr>
        <sz val="10"/>
        <color rgb="FF292929"/>
        <rFont val="Arial"/>
      </rPr>
      <t>E9584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Carregadeira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pneus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com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capacidade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1,53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m³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106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kW</t>
    </r>
  </si>
  <si>
    <r>
      <rPr>
        <sz val="10"/>
        <color rgb="FF292929"/>
        <rFont val="Arial"/>
      </rPr>
      <t>E9021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Grupo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gerador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456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kVA</t>
    </r>
  </si>
  <si>
    <r>
      <rPr>
        <sz val="10"/>
        <color rgb="FF292929"/>
        <rFont val="Arial"/>
      </rPr>
      <t>E9689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Usina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asfalto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quente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gravimétrica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com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capacidade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100/140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t/h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</si>
  <si>
    <r>
      <rPr>
        <sz val="10"/>
        <color rgb="FF292929"/>
        <rFont val="Arial"/>
      </rPr>
      <t>260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kW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</si>
  <si>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horário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total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equipamentos</t>
    </r>
  </si>
  <si>
    <r>
      <rPr>
        <sz val="10"/>
        <color rgb="FF292929"/>
        <rFont val="Arial"/>
      </rPr>
      <t>B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MÃO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OBRA</t>
    </r>
  </si>
  <si>
    <r>
      <rPr>
        <sz val="10"/>
        <color rgb="FF292929"/>
        <rFont val="Arial"/>
      </rPr>
      <t>Unidade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</si>
  <si>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Horário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</si>
  <si>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 xml:space="preserve">Horário Total</t>
    </r>
  </si>
  <si>
    <r>
      <rPr>
        <sz val="10"/>
        <color rgb="FF292929"/>
        <rFont val="Arial"/>
      </rPr>
      <t>P9824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Servente</t>
    </r>
  </si>
  <si>
    <r>
      <rPr>
        <sz val="10"/>
        <color rgb="FF292929"/>
        <rFont val="Arial"/>
      </rPr>
      <t>h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</si>
  <si>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horário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total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mão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obra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</si>
  <si>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horário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total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execução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</si>
  <si>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unitário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execução</t>
    </r>
  </si>
  <si>
    <r>
      <rPr>
        <sz val="10"/>
        <color rgb="FF292929"/>
        <rFont val="Arial"/>
      </rPr>
      <t>C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MATERIAL</t>
    </r>
  </si>
  <si>
    <r>
      <rPr>
        <sz val="10"/>
        <color rgb="FF292929"/>
        <rFont val="Arial"/>
      </rPr>
      <t>Preço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Unitário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</si>
  <si>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Unitário</t>
    </r>
  </si>
  <si>
    <r>
      <rPr>
        <sz val="10"/>
        <color rgb="FF292929"/>
        <rFont val="Arial"/>
      </rPr>
      <t>M0005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Brita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0</t>
    </r>
  </si>
  <si>
    <r>
      <rPr>
        <sz val="10"/>
        <color rgb="FF292929"/>
        <rFont val="Arial"/>
      </rPr>
      <t>m³</t>
    </r>
  </si>
  <si>
    <r>
      <rPr>
        <sz val="10"/>
        <color rgb="FF292929"/>
        <rFont val="Arial"/>
      </rPr>
      <t>M0345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Cal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hidratada</t>
    </r>
  </si>
  <si>
    <r>
      <rPr>
        <sz val="10"/>
        <color rgb="FF292929"/>
        <rFont val="Arial"/>
      </rPr>
      <t>kg</t>
    </r>
  </si>
  <si>
    <r>
      <rPr>
        <sz val="10"/>
        <color rgb="FF292929"/>
        <rFont val="Arial"/>
      </rPr>
      <t>M3228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Cimento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asfáltico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CAP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50/70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com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15%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asfalto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borracha</t>
    </r>
  </si>
  <si>
    <r>
      <rPr>
        <sz val="10"/>
        <color rgb="FF292929"/>
        <rFont val="Arial"/>
      </rPr>
      <t>t</t>
    </r>
  </si>
  <si>
    <r>
      <rPr>
        <sz val="10"/>
        <color rgb="FF292929"/>
        <rFont val="Arial"/>
      </rPr>
      <t>M1941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Óleo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combustível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1A</t>
    </r>
  </si>
  <si>
    <r>
      <rPr>
        <sz val="10"/>
        <color rgb="FF292929"/>
        <rFont val="Arial"/>
      </rPr>
      <t>l</t>
    </r>
  </si>
  <si>
    <r>
      <rPr>
        <sz val="10"/>
        <color rgb="FF292929"/>
        <rFont val="Arial"/>
      </rPr>
      <t>M1103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Pedrisco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</si>
  <si>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unitário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total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material</t>
    </r>
  </si>
  <si>
    <r>
      <rPr>
        <sz val="10"/>
        <color rgb="FF292929"/>
        <rFont val="Arial"/>
      </rPr>
      <t>D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ATIVIDADES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AUXILIARES</t>
    </r>
  </si>
  <si>
    <r>
      <rPr>
        <sz val="10"/>
        <color rgb="FF292929"/>
        <rFont val="Arial"/>
      </rPr>
      <t>Quantidade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</si>
  <si>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total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atividades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auxiliares</t>
    </r>
  </si>
  <si>
    <r>
      <rPr>
        <sz val="10"/>
        <color rgb="FF292929"/>
        <rFont val="Arial"/>
      </rPr>
      <t>-</t>
    </r>
  </si>
  <si>
    <r>
      <rPr>
        <sz val="10"/>
        <color rgb="FF292929"/>
        <rFont val="Arial"/>
      </rPr>
      <t>Subtotal</t>
    </r>
  </si>
  <si>
    <r>
      <rPr>
        <sz val="10"/>
        <color rgb="FF292929"/>
        <rFont val="Arial"/>
      </rPr>
      <t>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TEMPO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FIXO</t>
    </r>
  </si>
  <si>
    <r>
      <rPr>
        <sz val="10"/>
        <color rgb="FF292929"/>
        <rFont val="Arial"/>
      </rPr>
      <t>Código</t>
    </r>
  </si>
  <si>
    <r>
      <rPr>
        <sz val="10"/>
        <color rgb="FF292929"/>
        <rFont val="Arial"/>
      </rPr>
      <t>M0005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Brita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Caminhão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basculante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m³</t>
    </r>
  </si>
  <si>
    <r>
      <rPr>
        <sz val="10"/>
        <color rgb="FF292929"/>
        <rFont val="Arial"/>
      </rPr>
      <t>M0345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Cal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hidratada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Caminhão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carroceria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15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</t>
    </r>
  </si>
  <si>
    <r>
      <rPr>
        <sz val="10"/>
        <color rgb="FF292929"/>
        <rFont val="Arial"/>
      </rPr>
      <t>M1103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Pedrisco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Caminhão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basculante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m³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</si>
  <si>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unitário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total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tempo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fixo</t>
    </r>
  </si>
  <si>
    <r>
      <rPr>
        <sz val="10"/>
        <color rgb="FF292929"/>
        <rFont val="Arial"/>
      </rPr>
      <t>F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MOMENTO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TRANSPORTE</t>
    </r>
    <r>
      <rPr>
        <sz val="10"/>
        <color rgb="FF292929"/>
        <rFont val="Times New Roman"/>
      </rPr>
      <t xml:space="preserve">                                                                                           </t>
    </r>
    <r>
      <rPr>
        <sz val="10"/>
        <color rgb="FF292929"/>
        <rFont val="Arial"/>
      </rPr>
      <t>Quantidade</t>
    </r>
    <r>
      <rPr>
        <sz val="10"/>
        <color rgb="FF292929"/>
        <rFont val="Times New Roman"/>
      </rPr>
      <t xml:space="preserve">          </t>
    </r>
    <r>
      <rPr>
        <sz val="10"/>
        <color rgb="FF292929"/>
        <rFont val="Arial"/>
      </rPr>
      <t>Unidade</t>
    </r>
    <r>
      <rPr>
        <sz val="10"/>
        <color rgb="FF292929"/>
        <rFont val="Times New Roman"/>
      </rPr>
      <t xml:space="preserve">      </t>
    </r>
    <r>
      <rPr>
        <u val="single"/>
        <vertAlign val="superscript"/>
        <sz val="10"/>
        <color rgb="FF292929"/>
        <rFont val="Arial"/>
      </rPr>
      <t> </t>
    </r>
    <r>
      <rPr>
        <u val="single"/>
        <vertAlign val="superscript"/>
        <sz val="10"/>
        <color rgb="FF292929"/>
        <rFont val="Times New Roman"/>
      </rPr>
      <t>                                            </t>
    </r>
    <r>
      <rPr>
        <u val="single"/>
        <vertAlign val="superscript"/>
        <sz val="10"/>
        <color rgb="FF292929"/>
        <rFont val="Arial"/>
      </rPr>
      <t>DMT</t>
    </r>
    <r>
      <rPr>
        <u val="single"/>
        <vertAlign val="superscript"/>
        <sz val="10"/>
        <color rgb="FF292929"/>
        <rFont val="Times New Roman"/>
      </rPr>
      <t>                                             </t>
    </r>
    <r>
      <rPr>
        <vertAlign val="superscript"/>
        <sz val="10"/>
        <color rgb="FF292929"/>
        <rFont val="Times New Roman"/>
      </rPr>
      <t xml:space="preserve">                                      </t>
    </r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Unitário</t>
    </r>
  </si>
  <si>
    <r>
      <rPr>
        <sz val="10"/>
        <color rgb="FF292929"/>
        <rFont val="Arial"/>
      </rPr>
      <t>LN</t>
    </r>
  </si>
  <si>
    <r>
      <rPr>
        <sz val="10"/>
        <color rgb="FF292929"/>
        <rFont val="Arial"/>
      </rPr>
      <t>RP</t>
    </r>
  </si>
  <si>
    <r>
      <rPr>
        <sz val="10"/>
        <color rgb="FF292929"/>
        <rFont val="Arial"/>
      </rPr>
      <t>P</t>
    </r>
  </si>
  <si>
    <r>
      <rPr>
        <sz val="10"/>
        <color rgb="FF292929"/>
        <rFont val="Arial"/>
      </rPr>
      <t>M0005</t>
    </r>
  </si>
  <si>
    <r>
      <rPr>
        <sz val="10"/>
        <color rgb="FF292929"/>
        <rFont val="Arial"/>
      </rPr>
      <t>Brita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Caminhão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basculante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m³</t>
    </r>
  </si>
  <si>
    <r>
      <rPr>
        <sz val="10"/>
        <color rgb="FF292929"/>
        <rFont val="Arial"/>
      </rPr>
      <t>tkm</t>
    </r>
  </si>
  <si>
    <r>
      <rPr>
        <sz val="10"/>
        <color rgb="FF292929"/>
        <rFont val="Arial"/>
      </rPr>
      <t>M0345</t>
    </r>
  </si>
  <si>
    <r>
      <rPr>
        <sz val="10"/>
        <color rgb="FF292929"/>
        <rFont val="Arial"/>
      </rPr>
      <t>Cal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hidratada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Caminhão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carroceria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15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</t>
    </r>
  </si>
  <si>
    <r>
      <rPr>
        <sz val="10"/>
        <color rgb="FF292929"/>
        <rFont val="Arial"/>
      </rPr>
      <t>M1103</t>
    </r>
  </si>
  <si>
    <r>
      <rPr>
        <sz val="10"/>
        <color rgb="FF292929"/>
        <rFont val="Arial"/>
      </rPr>
      <t>Pedrisco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Caminhão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basculante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m³</t>
    </r>
  </si>
  <si>
    <r>
      <rPr>
        <sz val="10"/>
        <color rgb="FF292929"/>
        <rFont val="Arial"/>
      </rPr>
      <t>M1135</t>
    </r>
  </si>
  <si>
    <r>
      <rPr>
        <sz val="10"/>
        <color rgb="FF292929"/>
        <rFont val="Arial"/>
      </rPr>
      <t>Pó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pedra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Caminhão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basculante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10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m³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</si>
  <si>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unitário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total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transporte</t>
    </r>
  </si>
  <si>
    <r>
      <rPr>
        <sz val="10"/>
        <color rgb="FF292929"/>
        <rFont val="Arial"/>
      </rPr>
      <t>Custo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unitário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direto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total</t>
    </r>
    <r>
      <rPr>
        <sz val="10"/>
        <color rgb="FF292929"/>
        <rFont val="Times New Roman"/>
      </rPr>
      <t xml:space="preserve">                                                </t>
    </r>
  </si>
  <si>
    <t>Qtd</t>
  </si>
  <si>
    <r>
      <rPr>
        <sz val="10"/>
        <color rgb="FF292929"/>
        <rFont val="Arial"/>
      </rPr>
      <t>SISTEMA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CUSTOS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REFERENCIAIS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OBRAS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-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SICRO</t>
    </r>
  </si>
  <si>
    <t xml:space="preserve">Santa Catarina</t>
  </si>
  <si>
    <t xml:space="preserve">Custo Unitário de Referência</t>
  </si>
  <si>
    <t xml:space="preserve">Produção de equipe</t>
  </si>
  <si>
    <t>toneladas</t>
  </si>
  <si>
    <t xml:space="preserve">Valor em Reais (R$</t>
  </si>
  <si>
    <t xml:space="preserve">COMPOSIÇÃO COM BASE NAS TABELAS DE REFERÊNCIA</t>
  </si>
  <si>
    <t>Descrição</t>
  </si>
  <si>
    <t xml:space="preserve">Qtd </t>
  </si>
  <si>
    <t xml:space="preserve">Valor Unit</t>
  </si>
  <si>
    <t xml:space="preserve">Valor Total</t>
  </si>
  <si>
    <t>%</t>
  </si>
  <si>
    <t>m²</t>
  </si>
  <si>
    <t>t</t>
  </si>
  <si>
    <t>Soma</t>
  </si>
  <si>
    <t xml:space="preserve">Total </t>
  </si>
  <si>
    <t>Objeto:</t>
  </si>
  <si>
    <t xml:space="preserve">EXECUÇÃO DE SERVIÇOS RELACIONADO A PAVIMENTAÇÃO ASFÁLTICA</t>
  </si>
  <si>
    <t xml:space="preserve">Planilha para LICITAÇÃO</t>
  </si>
  <si>
    <t>Item</t>
  </si>
  <si>
    <t xml:space="preserve">Descrição dos serviços</t>
  </si>
  <si>
    <t>Quantidade</t>
  </si>
  <si>
    <t xml:space="preserve">Valor (R$) UNITÁIO</t>
  </si>
  <si>
    <t xml:space="preserve">Valor Total R$</t>
  </si>
  <si>
    <t xml:space="preserve">Pavimentação asfáltica para recape sobre pavimento existente, incluso a limpeza total do pavimento existente (lavagem, escovação, remoção de materiais soltos, etc.), pintura de ligaçao com rr-2c, capa com Concreto Betuminoso Usinado a Quente (CBUQ) faixa "C" com espessura a ser definida conforme caso, incluindo material, mão-de-obra e transporte. (T)</t>
  </si>
  <si>
    <t xml:space="preserve">Pavimentação asfáltica sobre base existente, incluso a compactação da base pronta com molhagem e compactação com rolo vibratório até atingir o CBR 98% para pavimentação asfáltica, imprimação com cm-30 e pintura de ligação com rr-2c, capa com Concreto Betuminoso Usinado a Quente (CBUQ) faixa "C" com espessura a ser definida conforme caso, incluindo material, mão-de-obra e transporte. (T)</t>
  </si>
  <si>
    <t xml:space="preserve">Fressagem contínua e descontínua incluindo a retirada do material e transporte do mesmo para local determinado pela Prefeitura Municipal e limpeza total da pavimento resultante (Varreção e lavagem) (M2)</t>
  </si>
  <si>
    <t xml:space="preserve">Aplicação de pintura de ligação RR-2C (M2)</t>
  </si>
  <si>
    <t xml:space="preserve">Aplicação de de imprimação c/ CM-30 (M2)</t>
  </si>
  <si>
    <t>BDI</t>
  </si>
  <si>
    <t xml:space="preserve">Custo total</t>
  </si>
  <si>
    <r>
      <rPr>
        <sz val="10"/>
        <color rgb="FF292929"/>
        <rFont val="Arial"/>
      </rPr>
      <t>E9074</t>
    </r>
    <r>
      <rPr>
        <sz val="10"/>
        <color rgb="FF292929"/>
        <rFont val="Times New Roman"/>
      </rPr>
      <t xml:space="preserve">     </t>
    </r>
    <r>
      <rPr>
        <sz val="10"/>
        <color rgb="FF292929"/>
        <rFont val="Arial"/>
      </rPr>
      <t>Tanque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estocagem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de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asfalto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>com</t>
    </r>
    <r>
      <rPr>
        <sz val="10"/>
        <color rgb="FF292929"/>
        <rFont val="Times New Roman"/>
      </rPr>
      <t xml:space="preserve"> </t>
    </r>
    <r>
      <rPr>
        <sz val="10"/>
        <color rgb="FF292929"/>
        <rFont val="Arial"/>
      </rPr>
      <t xml:space="preserve">capacidade de 30.000 L</t>
    </r>
  </si>
  <si>
    <t xml:space="preserve">M0028   Areia Média</t>
  </si>
  <si>
    <t xml:space="preserve">M0028   Areia Média - Caminhão Basculante 10 m³</t>
  </si>
  <si>
    <t xml:space="preserve">6416078 Usinagem de concreto asfaltico - faixa C - areia e brita comerciais</t>
  </si>
  <si>
    <t xml:space="preserve">Valor (R$) UNT</t>
  </si>
  <si>
    <t xml:space="preserve">QUADRO DE DEFINIÇÃO DE VALORES UNITÁRIOS</t>
  </si>
  <si>
    <t xml:space="preserve">EMPRESA 1</t>
  </si>
  <si>
    <t xml:space="preserve">EMPRESA 2</t>
  </si>
  <si>
    <t xml:space="preserve">Comp. SINAPI/SICRO</t>
  </si>
  <si>
    <t xml:space="preserve">COMPOSIÇÃO DE REFERÊNCIA DA USINAGEM DO CBUQ FAIXA C - SICRO</t>
  </si>
  <si>
    <r>
      <rPr>
        <b/>
        <sz val="10"/>
        <color rgb="FF343B64"/>
        <rFont val="Arial Black"/>
      </rPr>
      <t>DNIT</t>
    </r>
    <r>
      <rPr>
        <b/>
        <sz val="10"/>
        <color rgb="FF343B64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vertAlign val="superscript"/>
        <sz val="10"/>
        <color rgb="FF343B64"/>
        <rFont val="Arial Black"/>
      </rPr>
      <t>CGCIT</t>
    </r>
  </si>
  <si>
    <t xml:space="preserve">Valor (R$)</t>
  </si>
  <si>
    <t xml:space="preserve"> UNITÁIO</t>
  </si>
  <si>
    <t xml:space="preserve">Menor Valor</t>
  </si>
  <si>
    <t xml:space="preserve">PREFEITURA MUNICIPAL DE MONTE CASTELO - SC</t>
  </si>
  <si>
    <t xml:space="preserve">Execução de faixa elevada, sobre pavimento existente, incluso a limpeza total do pavimento existente (lavagem, escovação, remoção de materiais soltos, etc.), pintura de ligaçao com rr-2c, capa com Concreto Betuminoso Usinado a Quente (CBUQ) faixa "C" com espessura a ser definida conforme caso, incluindo material, mão-de-obra e transporte. (T)</t>
  </si>
  <si>
    <t>____________________________</t>
  </si>
  <si>
    <t xml:space="preserve">DAIR KACZMAREK</t>
  </si>
  <si>
    <t xml:space="preserve">Engenheiro Civil</t>
  </si>
  <si>
    <t xml:space="preserve">CREA/SC 122404-8</t>
  </si>
  <si>
    <t>SINAPI</t>
  </si>
  <si>
    <t>Fonte</t>
  </si>
  <si>
    <t>t/m³</t>
  </si>
  <si>
    <t>m</t>
  </si>
  <si>
    <t>t/m²</t>
  </si>
  <si>
    <t>redimento</t>
  </si>
  <si>
    <t xml:space="preserve">valor da fonte</t>
  </si>
  <si>
    <t xml:space="preserve">BDI 21%</t>
  </si>
  <si>
    <t>transporte</t>
  </si>
  <si>
    <t xml:space="preserve">distancia estimada</t>
  </si>
  <si>
    <t>km</t>
  </si>
  <si>
    <t xml:space="preserve"> peso escifico do CBUQ </t>
  </si>
  <si>
    <t>m³/t</t>
  </si>
  <si>
    <t xml:space="preserve">volume por tonelada </t>
  </si>
  <si>
    <t>R$</t>
  </si>
  <si>
    <t xml:space="preserve"> massa especifica do CBUQ </t>
  </si>
  <si>
    <t xml:space="preserve"> massa por area do CBUQ </t>
  </si>
  <si>
    <t>Pavimento</t>
  </si>
  <si>
    <t xml:space="preserve">Faixa elevada</t>
  </si>
  <si>
    <t xml:space="preserve">com espessura final de 4cm</t>
  </si>
  <si>
    <t xml:space="preserve">preço por tonelada sinapi</t>
  </si>
  <si>
    <t>R$/t</t>
  </si>
  <si>
    <t>Unid.</t>
  </si>
  <si>
    <t xml:space="preserve">rendimento por m² com espessura de 4cm</t>
  </si>
  <si>
    <t xml:space="preserve">rendimento por m² com espessura de 12cm</t>
  </si>
  <si>
    <t>TOTAL</t>
  </si>
  <si>
    <t xml:space="preserve">volume por area </t>
  </si>
  <si>
    <t xml:space="preserve">Pavimentação asfáltica sobre base existente, imprimação com cm-30 e pintura de ligação com rr-2c, capa com Concreto Betuminoso Usinado a Quente (CBUQ) faixa "C" com espessura a ser definida conforme caso, incluindo material, mão-de-obra e transporte. (T)</t>
  </si>
  <si>
    <t xml:space="preserve">Quantidade (T)</t>
  </si>
  <si>
    <t xml:space="preserve">valor  trasnporte t x km</t>
  </si>
  <si>
    <t xml:space="preserve">transporte t x km</t>
  </si>
  <si>
    <t xml:space="preserve">com espessura  final de 10cm</t>
  </si>
  <si>
    <t xml:space="preserve">redimento imprimação</t>
  </si>
  <si>
    <t xml:space="preserve">Monte Castelo, 08 de fevereiro de 2019</t>
  </si>
  <si>
    <t xml:space="preserve">Estimativa de faixa elevada com espesura final de 12 cm (Execução no centro da cidade)</t>
  </si>
  <si>
    <t xml:space="preserve">Construção de faixa elevada de concreto betuminoso (tonelada) usinado a quente (CBUQ), considerando uma largura media da rua de 16 metros</t>
  </si>
  <si>
    <t xml:space="preserve">Largura da faixa</t>
  </si>
  <si>
    <t xml:space="preserve">Espessura da faixa</t>
  </si>
  <si>
    <t xml:space="preserve">Comprimento da faixa</t>
  </si>
  <si>
    <t xml:space="preserve">Estimativa de 2,5548 t/m³</t>
  </si>
  <si>
    <t xml:space="preserve">Obra: Pavimentação Asfáltica</t>
  </si>
  <si>
    <t xml:space="preserve">Composição Item 1 - Ref para 1 tonelada com espessura final de 5,0cm</t>
  </si>
  <si>
    <t xml:space="preserve">Execução de pavimento com aplicação de concreto asfáltico, camada de rolamento - exclusive carga e transporte, com espessura de 5,0 cm</t>
  </si>
  <si>
    <t>_________________________________</t>
  </si>
  <si>
    <t xml:space="preserve">Execução de imprimação com asfalto diluído CM-30</t>
  </si>
  <si>
    <t>COMPOSIÇÃO</t>
  </si>
  <si>
    <t xml:space="preserve">Transporte com caminhão basculante de 10 m³, em via urbana em revestimento primário (unidade: txkm). Com distância média estimada em 22km. </t>
  </si>
  <si>
    <t xml:space="preserve">DAIR  KACZMAREK</t>
  </si>
  <si>
    <t xml:space="preserve">Composição 01</t>
  </si>
  <si>
    <t xml:space="preserve">Trator de pneus, potência 85 cv, tração 4x4, peso com lastro de 4.675 kg chp diurno.  </t>
  </si>
  <si>
    <t xml:space="preserve">Trator de pneus, potência 85 cv, tração 4x4, peso com lastro de 4.675 kg chi diurno.</t>
  </si>
  <si>
    <t xml:space="preserve">Espargidor de asfalto pressurizado, tanque 6 m3 com isolação térmica, aquecido com 2 maçaricos, com barra espargidora 3,60m, montado sobre caminhão toco, pbt 14.300 kg, potência 185 cv - chi diurno.</t>
  </si>
  <si>
    <t xml:space="preserve">Espargidor de asfalto pressurizado, tanque 6 m3 com isolação térmica, aquecido com 2 maçaricos, com barra espargidora 3,60 m, montado sobre caminhão toco, pbt 14.300 kg, potência 185 cv - chp diurno.</t>
  </si>
  <si>
    <t xml:space="preserve">Servente com encargos complementares</t>
  </si>
  <si>
    <t>Total</t>
  </si>
  <si>
    <t xml:space="preserve">Local:   Ruas do município - Monte Castelo/SC</t>
  </si>
  <si>
    <t xml:space="preserve">Observação: Tabela de Referência SINAPI / Abril 2023 - Não Desonerada </t>
  </si>
  <si>
    <t xml:space="preserve">Monte Castelo, 18 de maio de 2023</t>
  </si>
  <si>
    <t xml:space="preserve">Composição 02</t>
  </si>
  <si>
    <t>Código</t>
  </si>
  <si>
    <t>KG</t>
  </si>
  <si>
    <t>CHP</t>
  </si>
  <si>
    <t>CHI</t>
  </si>
  <si>
    <t>H</t>
  </si>
  <si>
    <t xml:space="preserve">Execução de Imprimação</t>
  </si>
  <si>
    <t xml:space="preserve">Execução de Pintura de Ligação</t>
  </si>
  <si>
    <t xml:space="preserve">Execução de Pintura de ligação com emulsão asfáltica RR-2C</t>
  </si>
  <si>
    <t xml:space="preserve">Emulsão asfáltica  para uso em pavimentação asfáltica RR-2C </t>
  </si>
  <si>
    <t>ANP</t>
  </si>
  <si>
    <t xml:space="preserve">Asfalto Diluído para uso em pavimentação asfáltica CM-30 </t>
  </si>
  <si>
    <t>txkm</t>
  </si>
  <si>
    <t xml:space="preserve">Massa calculada: 1500,00 toneladas</t>
  </si>
  <si>
    <t xml:space="preserve">SEM EXECUÇÃO DA IMPRIMAÇÃO E PINTURA LIGAÇÃO</t>
  </si>
  <si>
    <t xml:space="preserve">FORNECIMENTO DA MASSA ASFÁLTICA</t>
  </si>
  <si>
    <t xml:space="preserve">Massa calculada: 2.000,00 toneladas</t>
  </si>
  <si>
    <t xml:space="preserve">Monte Castelo, 06 de setembro de 2024</t>
  </si>
  <si>
    <t xml:space="preserve">Observação: Tabela de Referência SINAPI / Julho 2024 - Não Desonerada e ANP - preço médio mensal ponderado praticado pelos distribuidores de produtos asfálticos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</si>
</sst>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  <numFmt numFmtId="165" formatCode="0.0000"/>
    <numFmt numFmtId="166" formatCode="#,##0.0000"/>
    <numFmt numFmtId="167" formatCode="&quot;R$&quot;\ #,##0.00"/>
  </numFmts>
  <fonts count="40">
    <font>
      <sz val="10.000000"/>
      <color indexed="64"/>
      <name val="Times New Roman"/>
    </font>
    <font>
      <sz val="10.000000"/>
      <color indexed="64"/>
      <name val="Times New Roman"/>
    </font>
    <font>
      <sz val="10.000000"/>
      <color rgb="FF292929"/>
      <name val="Arial"/>
    </font>
    <font>
      <sz val="10.000000"/>
      <color rgb="FF292929"/>
      <name val="Times New Roman"/>
    </font>
    <font>
      <u/>
      <vertAlign val="superscript"/>
      <sz val="10.000000"/>
      <color rgb="FF292929"/>
      <name val="Arial"/>
    </font>
    <font>
      <u/>
      <vertAlign val="superscript"/>
      <sz val="10.000000"/>
      <color rgb="FF292929"/>
      <name val="Times New Roman"/>
    </font>
    <font>
      <sz val="10.000000"/>
      <name val="Arial"/>
    </font>
    <font>
      <vertAlign val="superscript"/>
      <sz val="10.000000"/>
      <color rgb="FF292929"/>
      <name val="Times New Roman"/>
    </font>
    <font>
      <b/>
      <sz val="10.000000"/>
      <color indexed="64"/>
      <name val="Times New Roman"/>
    </font>
    <font>
      <b/>
      <sz val="12.000000"/>
      <color indexed="64"/>
      <name val="Arial"/>
    </font>
    <font>
      <sz val="12.000000"/>
      <color theme="1"/>
      <name val="Arial"/>
    </font>
    <font>
      <sz val="12.000000"/>
      <color indexed="64"/>
      <name val="Arial"/>
    </font>
    <font>
      <b/>
      <sz val="10.000000"/>
      <color indexed="64"/>
      <name val="Arial"/>
    </font>
    <font>
      <b/>
      <sz val="14.000000"/>
      <color indexed="64"/>
      <name val="Arial"/>
    </font>
    <font>
      <sz val="10.000000"/>
      <color indexed="64"/>
      <name val="Arial"/>
    </font>
    <font>
      <b/>
      <sz val="10.000000"/>
      <color rgb="FF292929"/>
      <name val="Arial"/>
    </font>
    <font>
      <b/>
      <sz val="10.000000"/>
      <color rgb="FF343B64"/>
      <name val="Arial Black"/>
    </font>
    <font>
      <b/>
      <sz val="10.000000"/>
      <color rgb="FF343B64"/>
      <name val="Times New Roman"/>
    </font>
    <font>
      <b/>
      <vertAlign val="superscript"/>
      <sz val="10.000000"/>
      <color rgb="FF343B64"/>
      <name val="Arial Black"/>
    </font>
    <font>
      <sz val="11.000000"/>
      <color indexed="64"/>
      <name val="Times New Roman"/>
    </font>
    <font>
      <sz val="12.000000"/>
      <color indexed="64"/>
      <name val="Times New Roman"/>
    </font>
    <font>
      <sz val="11.000000"/>
      <color indexed="2"/>
      <name val="Calibri"/>
      <scheme val="minor"/>
    </font>
    <font>
      <sz val="10.000000"/>
      <color theme="1"/>
      <name val="Arial"/>
    </font>
    <font>
      <sz val="9.000000"/>
      <name val="Arial"/>
    </font>
    <font>
      <sz val="10.000000"/>
      <color indexed="2"/>
      <name val="Arial"/>
    </font>
    <font>
      <b/>
      <i/>
      <sz val="9.000000"/>
      <name val="Arial"/>
    </font>
    <font>
      <i/>
      <sz val="9.000000"/>
      <name val="Arial"/>
    </font>
    <font>
      <b/>
      <sz val="10.000000"/>
      <color theme="1"/>
      <name val="Arial"/>
    </font>
    <font>
      <b/>
      <sz val="8.000000"/>
      <color theme="1"/>
      <name val="Arial"/>
    </font>
    <font>
      <sz val="9.000000"/>
      <color indexed="64"/>
      <name val="Arial"/>
    </font>
    <font>
      <sz val="9.000000"/>
      <color theme="1"/>
      <name val="Arial"/>
    </font>
    <font>
      <b/>
      <sz val="9.000000"/>
      <color indexed="64"/>
      <name val="Arial"/>
    </font>
    <font>
      <b/>
      <sz val="9.000000"/>
      <color theme="1"/>
      <name val="Arial"/>
    </font>
    <font>
      <sz val="9.000000"/>
      <color indexed="64"/>
      <name val="Times New Roman"/>
    </font>
    <font>
      <sz val="9.000000"/>
      <color indexed="2"/>
      <name val="Calibri"/>
      <scheme val="minor"/>
    </font>
    <font>
      <sz val="9.000000"/>
      <color indexed="2"/>
      <name val="Arial"/>
    </font>
    <font>
      <b/>
      <sz val="9.000000"/>
      <name val="Arial"/>
    </font>
    <font>
      <sz val="11.000000"/>
      <color theme="1"/>
      <name val="Arial"/>
    </font>
    <font>
      <b/>
      <sz val="11.000000"/>
      <color theme="1"/>
      <name val="Arial"/>
    </font>
    <font>
      <sz val="8.00000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049989318521683403"/>
        <bgColor/>
      </patternFill>
    </fill>
    <fill>
      <patternFill patternType="solid">
        <fgColor indexed="5"/>
        <bgColor/>
      </patternFill>
    </fill>
    <fill>
      <patternFill patternType="solid">
        <fgColor rgb="FFFFC000"/>
        <bgColor/>
      </patternFill>
    </fill>
    <fill>
      <patternFill patternType="solid">
        <fgColor theme="0" tint="-0.14999847407452621"/>
        <bgColor/>
      </patternFill>
    </fill>
    <fill>
      <patternFill patternType="solid">
        <fgColor rgb="FF00B0F0"/>
        <bgColor/>
      </patternFill>
    </fill>
  </fills>
  <borders count="39">
    <border>
      <left/>
      <right/>
      <top/>
      <bottom/>
      <diagonal/>
    </border>
    <border>
      <left style="medium">
        <color/>
      </left>
      <right style="thin">
        <color/>
      </right>
      <top style="medium">
        <color/>
      </top>
      <bottom style="thin">
        <color/>
      </bottom>
      <diagonal/>
    </border>
    <border>
      <left style="thin">
        <color/>
      </left>
      <right style="medium">
        <color/>
      </right>
      <top style="medium">
        <color/>
      </top>
      <bottom style="thin">
        <color/>
      </bottom>
      <diagonal/>
    </border>
    <border>
      <left style="medium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medium">
        <color/>
      </right>
      <top style="thin">
        <color/>
      </top>
      <bottom style="thin">
        <color/>
      </bottom>
      <diagonal/>
    </border>
    <border>
      <left style="medium">
        <color/>
      </left>
      <right/>
      <top/>
      <bottom/>
      <diagonal/>
    </border>
    <border>
      <left/>
      <right style="medium">
        <color/>
      </right>
      <top/>
      <bottom/>
      <diagonal/>
    </border>
    <border>
      <left style="medium">
        <color/>
      </left>
      <right style="thin">
        <color/>
      </right>
      <top style="thin">
        <color/>
      </top>
      <bottom style="medium">
        <color/>
      </bottom>
      <diagonal/>
    </border>
    <border>
      <left style="thin">
        <color/>
      </left>
      <right style="medium">
        <color/>
      </right>
      <top style="thin">
        <color/>
      </top>
      <bottom style="medium">
        <color/>
      </bottom>
      <diagonal/>
    </border>
    <border>
      <left style="medium">
        <color/>
      </left>
      <right/>
      <top/>
      <bottom style="medium">
        <color/>
      </bottom>
      <diagonal/>
    </border>
    <border>
      <left/>
      <right/>
      <top/>
      <bottom style="medium">
        <color/>
      </bottom>
      <diagonal/>
    </border>
    <border>
      <left/>
      <right style="medium">
        <color/>
      </right>
      <top/>
      <bottom style="medium">
        <color/>
      </bottom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/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/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 style="thin">
        <color/>
      </left>
      <right style="medium">
        <color/>
      </right>
      <top style="thin">
        <color/>
      </top>
      <bottom/>
      <diagonal/>
    </border>
    <border>
      <left/>
      <right style="medium">
        <color/>
      </right>
      <top/>
      <bottom style="thin">
        <color/>
      </bottom>
      <diagonal/>
    </border>
    <border>
      <left style="medium">
        <color/>
      </left>
      <right/>
      <top style="medium">
        <color/>
      </top>
      <bottom style="thin">
        <color/>
      </bottom>
      <diagonal/>
    </border>
    <border>
      <left/>
      <right/>
      <top style="medium">
        <color/>
      </top>
      <bottom style="thin">
        <color/>
      </bottom>
      <diagonal/>
    </border>
    <border>
      <left/>
      <right style="medium">
        <color/>
      </right>
      <top style="medium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medium">
        <color/>
      </bottom>
      <diagonal/>
    </border>
    <border>
      <left style="thin">
        <color/>
      </left>
      <right/>
      <top style="thin">
        <color/>
      </top>
      <bottom style="medium">
        <color/>
      </bottom>
      <diagonal/>
    </border>
    <border>
      <left style="medium">
        <color/>
      </left>
      <right/>
      <top style="thin">
        <color/>
      </top>
      <bottom style="thin">
        <color/>
      </bottom>
      <diagonal/>
    </border>
    <border>
      <left/>
      <right style="thin">
        <color/>
      </right>
      <top/>
      <bottom/>
      <diagonal/>
    </border>
    <border>
      <left/>
      <right/>
      <top/>
      <bottom style="thin">
        <color/>
      </bottom>
      <diagonal/>
    </border>
    <border>
      <left style="thin">
        <color/>
      </left>
      <right/>
      <top/>
      <bottom/>
      <diagonal/>
    </border>
    <border>
      <left style="medium">
        <color/>
      </left>
      <right/>
      <top style="medium">
        <color/>
      </top>
      <bottom/>
      <diagonal/>
    </border>
    <border>
      <left/>
      <right/>
      <top style="medium">
        <color/>
      </top>
      <bottom/>
      <diagonal/>
    </border>
    <border>
      <left/>
      <right style="medium">
        <color/>
      </right>
      <top style="medium">
        <color/>
      </top>
      <bottom/>
      <diagonal/>
    </border>
    <border>
      <left/>
      <right style="thin">
        <color/>
      </right>
      <top style="medium">
        <color/>
      </top>
      <bottom style="thin">
        <color/>
      </bottom>
      <diagonal/>
    </border>
    <border>
      <left style="thin">
        <color/>
      </left>
      <right style="thin">
        <color/>
      </right>
      <top style="medium">
        <color/>
      </top>
      <bottom style="thin">
        <color/>
      </bottom>
      <diagonal/>
    </border>
    <border>
      <left style="medium">
        <color/>
      </left>
      <right/>
      <top/>
      <bottom style="thin">
        <color/>
      </bottom>
      <diagonal/>
    </border>
  </borders>
  <cellStyleXfs count="4">
    <xf fontId="0" fillId="0" borderId="0" numFmtId="0"/>
    <xf fontId="1" fillId="0" borderId="0" numFmtId="43" applyFont="0" applyFill="0" applyBorder="0" applyAlignment="0" applyProtection="0"/>
    <xf fontId="1" fillId="0" borderId="0" numFmtId="44" applyFont="0" applyFill="0" applyBorder="0" applyAlignment="0" applyProtection="0"/>
    <xf fontId="6" fillId="0" borderId="0" numFmtId="0"/>
  </cellStyleXfs>
  <cellXfs count="246">
    <xf fontId="0" fillId="0" borderId="0" numFmtId="0" xfId="0" applyFill="1" applyBorder="1" applyAlignment="1">
      <alignment horizontal="left" vertical="top"/>
    </xf>
    <xf fontId="1" fillId="0" borderId="0" numFmtId="0" xfId="0" applyFont="1" applyFill="1" applyBorder="1" applyAlignment="1">
      <alignment horizontal="left" vertical="top"/>
    </xf>
    <xf fontId="10" fillId="0" borderId="0" numFmtId="0" xfId="0" applyFont="1" applyAlignment="1"/>
    <xf fontId="11" fillId="0" borderId="13" numFmtId="0" xfId="0" applyFont="1" applyFill="1" applyBorder="1" applyAlignment="1">
      <alignment horizontal="justify" vertical="center" wrapText="1"/>
    </xf>
    <xf fontId="10" fillId="0" borderId="0" numFmtId="43" xfId="1" applyFont="1" applyAlignment="1"/>
    <xf fontId="1" fillId="3" borderId="0" numFmtId="0" xfId="0" applyFont="1" applyFill="1" applyBorder="1" applyAlignment="1">
      <alignment horizontal="left" vertical="top"/>
    </xf>
    <xf fontId="0" fillId="0" borderId="4" numFmtId="0" xfId="0" applyFill="1" applyBorder="1" applyAlignment="1">
      <alignment horizontal="left" vertical="top"/>
    </xf>
    <xf fontId="11" fillId="0" borderId="3" numFmtId="0" xfId="0" applyFont="1" applyFill="1" applyBorder="1" applyAlignment="1">
      <alignment horizontal="center" vertical="center"/>
    </xf>
    <xf fontId="0" fillId="0" borderId="5" numFmtId="0" xfId="0" applyFill="1" applyBorder="1" applyAlignment="1">
      <alignment horizontal="center" vertical="center"/>
    </xf>
    <xf fontId="11" fillId="0" borderId="8" numFmtId="0" xfId="0" applyFont="1" applyFill="1" applyBorder="1" applyAlignment="1">
      <alignment horizontal="center" vertical="center"/>
    </xf>
    <xf fontId="11" fillId="0" borderId="28" numFmtId="0" xfId="0" applyFont="1" applyFill="1" applyBorder="1" applyAlignment="1">
      <alignment horizontal="justify" vertical="center" wrapText="1"/>
    </xf>
    <xf fontId="12" fillId="2" borderId="16" numFmtId="0" xfId="0" applyFont="1" applyFill="1" applyBorder="1" applyAlignment="1">
      <alignment vertical="center"/>
    </xf>
    <xf fontId="12" fillId="2" borderId="22" numFmtId="0" xfId="0" applyFont="1" applyFill="1" applyBorder="1" applyAlignment="1">
      <alignment vertical="center"/>
    </xf>
    <xf fontId="14" fillId="0" borderId="4" numFmtId="0" xfId="0" applyFont="1" applyFill="1" applyBorder="1" applyAlignment="1">
      <alignment horizontal="justify" vertical="center" wrapText="1"/>
    </xf>
    <xf fontId="14" fillId="0" borderId="27" numFmtId="0" xfId="0" applyFont="1" applyFill="1" applyBorder="1" applyAlignment="1">
      <alignment horizontal="justify" vertical="center" wrapText="1"/>
    </xf>
    <xf fontId="1" fillId="0" borderId="4" numFmtId="0" xfId="0" applyFont="1" applyFill="1" applyBorder="1" applyAlignment="1">
      <alignment horizontal="left" vertical="top"/>
    </xf>
    <xf fontId="1" fillId="0" borderId="4" numFmtId="17" xfId="0" applyNumberFormat="1" applyFont="1" applyFill="1" applyBorder="1" applyAlignment="1">
      <alignment horizontal="center" vertical="top" wrapText="1"/>
    </xf>
    <xf fontId="1" fillId="0" borderId="4" numFmtId="0" xfId="0" applyFont="1" applyFill="1" applyBorder="1" applyAlignment="1">
      <alignment horizontal="center" vertical="top" wrapText="1"/>
    </xf>
    <xf fontId="2" fillId="0" borderId="4" numFmtId="164" xfId="0" applyNumberFormat="1" applyFont="1" applyFill="1" applyBorder="1" applyAlignment="1">
      <alignment horizontal="center" shrinkToFit="1" vertical="top"/>
    </xf>
    <xf fontId="2" fillId="0" borderId="4" numFmtId="2" xfId="0" applyNumberFormat="1" applyFont="1" applyFill="1" applyBorder="1" applyAlignment="1">
      <alignment horizontal="center" shrinkToFit="1" vertical="top"/>
    </xf>
    <xf fontId="1" fillId="0" borderId="4" numFmtId="0" xfId="0" applyFont="1" applyFill="1" applyBorder="1" applyAlignment="1">
      <alignment vertical="top" wrapText="1"/>
    </xf>
    <xf fontId="1" fillId="0" borderId="4" numFmtId="0" xfId="0" applyFont="1" applyFill="1" applyBorder="1" applyAlignment="1">
      <alignment horizontal="left" wrapText="1"/>
    </xf>
    <xf fontId="2" fillId="0" borderId="4" numFmtId="0" xfId="0" applyFont="1" applyFill="1" applyBorder="1" applyAlignment="1">
      <alignment horizontal="center" vertical="top" wrapText="1"/>
    </xf>
    <xf fontId="6" fillId="0" borderId="4" numFmtId="0" xfId="0" applyFont="1" applyFill="1" applyBorder="1" applyAlignment="1">
      <alignment horizontal="center" vertical="top" wrapText="1"/>
    </xf>
    <xf fontId="2" fillId="0" borderId="4" numFmtId="1" xfId="0" applyNumberFormat="1" applyFont="1" applyFill="1" applyBorder="1" applyAlignment="1">
      <alignment horizontal="center" shrinkToFit="1" vertical="top"/>
    </xf>
    <xf fontId="1" fillId="0" borderId="4" numFmtId="0" xfId="0" applyFont="1" applyFill="1" applyBorder="1" applyAlignment="1">
      <alignment horizontal="left" vertical="top" wrapText="1"/>
    </xf>
    <xf fontId="1" fillId="0" borderId="5" numFmtId="0" xfId="0" applyFont="1" applyFill="1" applyBorder="1" applyAlignment="1">
      <alignment horizontal="left" vertical="top"/>
    </xf>
    <xf fontId="2" fillId="0" borderId="5" numFmtId="165" xfId="0" applyNumberFormat="1" applyFont="1" applyFill="1" applyBorder="1" applyAlignment="1">
      <alignment horizontal="right" shrinkToFit="1" vertical="top"/>
    </xf>
    <xf fontId="1" fillId="0" borderId="5" numFmtId="0" xfId="0" applyFont="1" applyFill="1" applyBorder="1" applyAlignment="1">
      <alignment horizontal="left" wrapText="1"/>
    </xf>
    <xf fontId="2" fillId="0" borderId="5" numFmtId="166" xfId="0" applyNumberFormat="1" applyFont="1" applyFill="1" applyBorder="1" applyAlignment="1">
      <alignment horizontal="right" shrinkToFit="1" vertical="top"/>
    </xf>
    <xf fontId="3" fillId="0" borderId="5" numFmtId="0" xfId="0" applyFont="1" applyFill="1" applyBorder="1" applyAlignment="1">
      <alignment horizontal="right" vertical="top" wrapText="1"/>
    </xf>
    <xf fontId="1" fillId="0" borderId="5" numFmtId="0" xfId="0" applyFont="1" applyFill="1" applyBorder="1" applyAlignment="1">
      <alignment horizontal="right" vertical="top" wrapText="1"/>
    </xf>
    <xf fontId="6" fillId="0" borderId="5" numFmtId="0" xfId="0" applyFont="1" applyFill="1" applyBorder="1" applyAlignment="1">
      <alignment horizontal="right" indent="2" vertical="top" wrapText="1"/>
    </xf>
    <xf fontId="1" fillId="0" borderId="3" numFmtId="0" xfId="0" applyFont="1" applyFill="1" applyBorder="1" applyAlignment="1">
      <alignment horizontal="left" wrapText="1"/>
    </xf>
    <xf fontId="6" fillId="0" borderId="3" numFmtId="0" xfId="0" applyFont="1" applyFill="1" applyBorder="1" applyAlignment="1">
      <alignment horizontal="right" vertical="top" wrapText="1"/>
    </xf>
    <xf fontId="8" fillId="0" borderId="9" numFmtId="0" xfId="0" applyFont="1" applyFill="1" applyBorder="1" applyAlignment="1">
      <alignment horizontal="left" vertical="top"/>
    </xf>
    <xf fontId="1" fillId="0" borderId="5" numFmtId="165" xfId="0" applyNumberFormat="1" applyFont="1" applyFill="1" applyBorder="1" applyAlignment="1">
      <alignment horizontal="left" vertical="top"/>
    </xf>
    <xf fontId="13" fillId="2" borderId="24" numFmtId="0" xfId="0" applyFont="1" applyFill="1" applyBorder="1" applyAlignment="1">
      <alignment vertical="center"/>
    </xf>
    <xf fontId="13" fillId="2" borderId="25" numFmtId="0" xfId="0" applyFont="1" applyFill="1" applyBorder="1" applyAlignment="1">
      <alignment vertical="center"/>
    </xf>
    <xf fontId="13" fillId="2" borderId="26" numFmtId="0" xfId="0" applyFont="1" applyFill="1" applyBorder="1" applyAlignment="1">
      <alignment vertical="center"/>
    </xf>
    <xf fontId="22" fillId="0" borderId="4" numFmtId="0" xfId="0" applyFont="1" applyBorder="1"/>
    <xf fontId="22" fillId="0" borderId="6" numFmtId="0" xfId="0" applyFont="1" applyBorder="1"/>
    <xf fontId="22" fillId="0" borderId="0" numFmtId="0" xfId="0" applyFont="1" applyBorder="1"/>
    <xf fontId="22" fillId="0" borderId="7" numFmtId="0" xfId="0" applyFont="1" applyBorder="1"/>
    <xf fontId="27" fillId="0" borderId="0" numFmtId="0" xfId="0" applyFont="1"/>
    <xf fontId="22" fillId="0" borderId="0" numFmtId="0" xfId="0" applyFont="1"/>
    <xf fontId="22" fillId="0" borderId="4" numFmtId="0" xfId="0" applyFont="1" applyBorder="1" applyAlignment="1">
      <alignment horizontal="center"/>
    </xf>
    <xf fontId="10" fillId="0" borderId="0" numFmtId="0" xfId="0" applyFont="1"/>
    <xf fontId="22" fillId="0" borderId="4" numFmtId="0" xfId="0" applyFont="1" applyBorder="1" applyAlignment="1">
      <alignment wrapText="1"/>
    </xf>
    <xf fontId="10" fillId="0" borderId="0" numFmtId="0" xfId="0" applyFont="1" applyAlignment="1">
      <alignment horizontal="center"/>
    </xf>
    <xf fontId="22" fillId="0" borderId="0" numFmtId="0" xfId="0" applyFont="1" applyFill="1" applyBorder="1"/>
    <xf fontId="22" fillId="0" borderId="0" numFmtId="0" xfId="0" applyFont="1" applyAlignment="1">
      <alignment horizontal="center"/>
    </xf>
    <xf fontId="1" fillId="0" borderId="0" numFmtId="0" xfId="0" applyFont="1" applyFill="1" applyBorder="1" applyAlignment="1">
      <alignment horizontal="right" vertical="top"/>
    </xf>
    <xf fontId="0" fillId="0" borderId="0" numFmtId="0" xfId="0" applyFill="1" applyBorder="1" applyAlignment="1">
      <alignment horizontal="right" vertical="top"/>
    </xf>
    <xf fontId="0" fillId="4" borderId="0" numFmtId="0" xfId="0" applyFill="1" applyBorder="1" applyAlignment="1">
      <alignment horizontal="left" vertical="top"/>
    </xf>
    <xf fontId="1" fillId="4" borderId="0" numFmtId="0" xfId="0" applyFont="1" applyFill="1" applyBorder="1" applyAlignment="1">
      <alignment horizontal="right" vertical="top"/>
    </xf>
    <xf fontId="1" fillId="4" borderId="0" numFmtId="0" xfId="0" applyFont="1" applyFill="1" applyBorder="1" applyAlignment="1">
      <alignment horizontal="left" vertical="top"/>
    </xf>
    <xf fontId="0" fillId="3" borderId="0" numFmtId="0" xfId="0" applyFill="1" applyBorder="1" applyAlignment="1">
      <alignment horizontal="left" vertical="top"/>
    </xf>
    <xf fontId="22" fillId="4" borderId="0" numFmtId="0" xfId="0" applyFont="1" applyFill="1" applyAlignment="1">
      <alignment horizontal="center"/>
    </xf>
    <xf fontId="22" fillId="0" borderId="4" numFmtId="2" xfId="0" applyNumberFormat="1" applyFont="1" applyFill="1" applyBorder="1" applyAlignment="1">
      <alignment horizontal="center"/>
    </xf>
    <xf fontId="22" fillId="0" borderId="4" numFmtId="2" xfId="0" applyNumberFormat="1" applyFont="1" applyBorder="1" applyAlignment="1">
      <alignment horizontal="center"/>
    </xf>
    <xf fontId="21" fillId="0" borderId="0" numFmtId="0" xfId="0" applyFont="1"/>
    <xf fontId="24" fillId="0" borderId="0" numFmtId="0" xfId="0" applyFont="1" applyAlignment="1">
      <alignment vertical="center"/>
    </xf>
    <xf fontId="0" fillId="0" borderId="0" numFmtId="0" xfId="0"/>
    <xf fontId="23" fillId="0" borderId="30" numFmtId="0" xfId="0" applyFont="1" applyBorder="1" applyAlignment="1">
      <alignment horizontal="center"/>
    </xf>
    <xf fontId="25" fillId="0" borderId="30" numFmtId="0" xfId="0" applyFont="1" applyBorder="1" applyAlignment="1">
      <alignment horizontal="center" vertical="center"/>
    </xf>
    <xf fontId="26" fillId="0" borderId="30" numFmtId="0" xfId="0" applyFont="1" applyBorder="1" applyAlignment="1">
      <alignment horizontal="center" vertical="center"/>
    </xf>
    <xf fontId="23" fillId="0" borderId="30" numFmtId="0" xfId="0" applyFont="1" applyBorder="1" applyAlignment="1">
      <alignment horizontal="center" vertical="center"/>
    </xf>
    <xf fontId="6" fillId="0" borderId="31" numFmtId="0" xfId="0" applyFont="1" applyBorder="1" applyAlignment="1">
      <alignment vertical="center"/>
    </xf>
    <xf fontId="6" fillId="0" borderId="31" numFmtId="0" xfId="0" applyFont="1" applyBorder="1" applyAlignment="1">
      <alignment horizontal="right" vertical="center"/>
    </xf>
    <xf fontId="28" fillId="0" borderId="20" numFmtId="0" xfId="0" applyFont="1" applyBorder="1"/>
    <xf fontId="6" fillId="0" borderId="31" numFmtId="0" xfId="0" applyFont="1" applyBorder="1" applyAlignment="1">
      <alignment horizontal="center" vertical="center"/>
    </xf>
    <xf fontId="23" fillId="0" borderId="21" numFmtId="0" xfId="0" applyFont="1" applyBorder="1" applyAlignment="1">
      <alignment horizontal="center" vertical="center"/>
    </xf>
    <xf fontId="29" fillId="0" borderId="4" numFmtId="0" xfId="0" applyFont="1" applyBorder="1" applyAlignment="1"/>
    <xf fontId="30" fillId="0" borderId="0" numFmtId="0" xfId="0" applyFont="1" applyAlignment="1"/>
    <xf fontId="31" fillId="2" borderId="16" numFmtId="0" xfId="0" applyFont="1" applyFill="1" applyBorder="1" applyAlignment="1">
      <alignment horizontal="center" vertical="center"/>
    </xf>
    <xf fontId="31" fillId="2" borderId="19" numFmtId="0" xfId="0" applyFont="1" applyFill="1" applyBorder="1" applyAlignment="1">
      <alignment horizontal="center" vertical="center"/>
    </xf>
    <xf fontId="29" fillId="0" borderId="4" numFmtId="0" xfId="0" applyFont="1" applyFill="1" applyBorder="1" applyAlignment="1">
      <alignment horizontal="center" vertical="center"/>
    </xf>
    <xf fontId="29" fillId="0" borderId="4" numFmtId="0" xfId="0" applyFont="1" applyFill="1" applyBorder="1" applyAlignment="1">
      <alignment horizontal="justify" vertical="center" wrapText="1"/>
    </xf>
    <xf fontId="30" fillId="0" borderId="0" numFmtId="0" xfId="0" applyFont="1" applyFill="1" applyAlignment="1"/>
    <xf fontId="29" fillId="0" borderId="4" numFmtId="0" xfId="0" applyFont="1" applyFill="1" applyBorder="1" applyAlignment="1"/>
    <xf fontId="29" fillId="5" borderId="4" numFmtId="0" xfId="0" applyFont="1" applyFill="1" applyBorder="1" applyAlignment="1"/>
    <xf fontId="32" fillId="0" borderId="17" numFmtId="0" xfId="0" applyFont="1" applyBorder="1"/>
    <xf fontId="33" fillId="0" borderId="0" numFmtId="0" xfId="0" applyFont="1" applyBorder="1"/>
    <xf fontId="33" fillId="0" borderId="18" numFmtId="0" xfId="0" applyFont="1" applyBorder="1"/>
    <xf fontId="34" fillId="0" borderId="0" numFmtId="0" xfId="0" applyFont="1"/>
    <xf fontId="32" fillId="0" borderId="32" numFmtId="0" xfId="0" applyFont="1" applyBorder="1"/>
    <xf fontId="33" fillId="0" borderId="30" numFmtId="0" xfId="0" applyFont="1" applyBorder="1"/>
    <xf fontId="23" fillId="0" borderId="0" numFmtId="0" xfId="0" applyFont="1" applyBorder="1" applyAlignment="1">
      <alignment horizontal="center" vertical="center"/>
    </xf>
    <xf fontId="23" fillId="0" borderId="0" numFmtId="0" xfId="0" applyFont="1" applyBorder="1" applyAlignment="1">
      <alignment vertical="center"/>
    </xf>
    <xf fontId="23" fillId="0" borderId="0" numFmtId="0" xfId="0" applyFont="1" applyBorder="1" applyAlignment="1">
      <alignment horizontal="right" vertical="center"/>
    </xf>
    <xf fontId="35" fillId="0" borderId="0" numFmtId="0" xfId="0" applyFont="1" applyAlignment="1">
      <alignment vertical="center"/>
    </xf>
    <xf fontId="25" fillId="0" borderId="0" numFmtId="0" xfId="0" applyFont="1" applyBorder="1" applyAlignment="1">
      <alignment horizontal="center" vertical="center"/>
    </xf>
    <xf fontId="26" fillId="0" borderId="0" numFmtId="0" xfId="0" applyFont="1" applyBorder="1" applyAlignment="1">
      <alignment horizontal="center" vertical="center"/>
    </xf>
    <xf fontId="36" fillId="0" borderId="0" numFmtId="0" xfId="0" applyFont="1" applyBorder="1" applyAlignment="1">
      <alignment horizontal="center" vertical="center"/>
    </xf>
    <xf fontId="10" fillId="5" borderId="4" numFmtId="0" xfId="0" applyFont="1" applyFill="1" applyBorder="1" applyAlignment="1">
      <alignment horizontal="center"/>
    </xf>
    <xf fontId="22" fillId="0" borderId="0" numFmtId="0" xfId="0" applyFont="1" applyFill="1"/>
    <xf fontId="29" fillId="0" borderId="13" numFmtId="0" xfId="0" applyFont="1" applyFill="1" applyBorder="1" applyAlignment="1">
      <alignment horizontal="center" vertical="center" wrapText="1"/>
    </xf>
    <xf fontId="29" fillId="0" borderId="13" numFmtId="167" xfId="0" applyNumberFormat="1" applyFont="1" applyFill="1" applyBorder="1" applyAlignment="1">
      <alignment horizontal="center" vertical="center" wrapText="1"/>
    </xf>
    <xf fontId="22" fillId="0" borderId="4" numFmtId="167" xfId="0" applyNumberFormat="1" applyFont="1" applyBorder="1" applyAlignment="1">
      <alignment horizontal="center"/>
    </xf>
    <xf fontId="10" fillId="0" borderId="4" numFmtId="0" xfId="0" applyFont="1" applyFill="1" applyBorder="1" applyAlignment="1">
      <alignment horizontal="center" wrapText="1"/>
    </xf>
    <xf fontId="22" fillId="0" borderId="4" numFmtId="2" xfId="0" applyNumberFormat="1" applyFont="1" applyFill="1" applyBorder="1" applyAlignment="1">
      <alignment horizontal="center" wrapText="1"/>
    </xf>
    <xf fontId="22" fillId="0" borderId="4" numFmtId="0" xfId="0" applyFont="1" applyFill="1" applyBorder="1" applyAlignment="1">
      <alignment horizontal="center" wrapText="1"/>
    </xf>
    <xf fontId="22" fillId="0" borderId="32" numFmtId="0" xfId="0" applyFont="1" applyBorder="1"/>
    <xf fontId="22" fillId="0" borderId="5" numFmtId="10" xfId="0" applyNumberFormat="1" applyFont="1" applyFill="1" applyBorder="1" applyAlignment="1">
      <alignment horizontal="center"/>
    </xf>
    <xf fontId="22" fillId="0" borderId="10" numFmtId="0" xfId="0" applyFont="1" applyBorder="1"/>
    <xf fontId="22" fillId="0" borderId="11" numFmtId="0" xfId="0" applyFont="1" applyBorder="1"/>
    <xf fontId="22" fillId="0" borderId="12" numFmtId="0" xfId="0" applyFont="1" applyBorder="1"/>
    <xf fontId="23" fillId="0" borderId="0" numFmtId="0" xfId="0" applyFont="1" applyBorder="1" applyAlignment="1">
      <alignment horizontal="center"/>
    </xf>
    <xf fontId="6" fillId="0" borderId="0" numFmtId="0" xfId="0" applyFont="1" applyBorder="1" applyAlignment="1">
      <alignment vertical="center"/>
    </xf>
    <xf fontId="24" fillId="0" borderId="0" numFmtId="0" xfId="0" applyFont="1" applyBorder="1" applyAlignment="1">
      <alignment vertical="center"/>
    </xf>
    <xf fontId="35" fillId="0" borderId="0" numFmtId="0" xfId="0" applyFont="1" applyBorder="1" applyAlignment="1">
      <alignment vertical="center"/>
    </xf>
    <xf fontId="6" fillId="0" borderId="7" numFmtId="0" xfId="0" applyFont="1" applyBorder="1" applyAlignment="1">
      <alignment vertical="center"/>
    </xf>
    <xf fontId="23" fillId="0" borderId="7" numFmtId="0" xfId="0" applyFont="1" applyBorder="1" applyAlignment="1">
      <alignment vertical="center"/>
    </xf>
    <xf fontId="37" fillId="0" borderId="34" numFmtId="0" xfId="0" applyFont="1" applyBorder="1"/>
    <xf fontId="37" fillId="0" borderId="35" numFmtId="0" xfId="0" applyFont="1" applyBorder="1"/>
    <xf fontId="37" fillId="0" borderId="0" numFmtId="0" xfId="0" applyFont="1"/>
    <xf fontId="37" fillId="0" borderId="0" numFmtId="0" xfId="0" applyFont="1" applyAlignment="1">
      <alignment horizontal="center"/>
    </xf>
    <xf fontId="37" fillId="0" borderId="0" numFmtId="0" xfId="0" applyFont="1" applyBorder="1"/>
    <xf fontId="37" fillId="0" borderId="7" numFmtId="0" xfId="0" applyFont="1" applyBorder="1"/>
    <xf fontId="22" fillId="6" borderId="0" numFmtId="0" xfId="0" applyFont="1" applyFill="1"/>
    <xf fontId="27" fillId="0" borderId="6" numFmtId="0" xfId="0" applyFont="1" applyBorder="1"/>
    <xf fontId="27" fillId="0" borderId="33" numFmtId="0" xfId="0" applyFont="1" applyBorder="1"/>
    <xf fontId="22" fillId="0" borderId="0" numFmtId="0" xfId="0" applyFont="1" applyBorder="1" applyAlignment="1">
      <alignment horizontal="center"/>
    </xf>
    <xf fontId="22" fillId="0" borderId="4" numFmtId="165" xfId="0" applyNumberFormat="1" applyFont="1" applyFill="1" applyBorder="1" applyAlignment="1">
      <alignment horizontal="center"/>
    </xf>
    <xf fontId="22" fillId="0" borderId="16" numFmtId="2" xfId="0" applyNumberFormat="1" applyFont="1" applyFill="1" applyBorder="1" applyAlignment="1">
      <alignment horizontal="center"/>
    </xf>
    <xf fontId="22" fillId="0" borderId="4" numFmtId="0" xfId="0" applyFont="1" applyFill="1" applyBorder="1" applyAlignment="1">
      <alignment vertical="center"/>
    </xf>
    <xf fontId="22" fillId="0" borderId="4" numFmtId="0" xfId="0" applyFont="1" applyFill="1" applyBorder="1" applyAlignment="1">
      <alignment vertical="center" wrapText="1"/>
    </xf>
    <xf fontId="22" fillId="0" borderId="4" numFmtId="0" xfId="0" applyFont="1" applyFill="1" applyBorder="1" applyAlignment="1">
      <alignment horizontal="left" vertical="center" wrapText="1"/>
    </xf>
    <xf fontId="22" fillId="0" borderId="4" numFmtId="0" xfId="0" applyFont="1" applyBorder="1" applyAlignment="1">
      <alignment vertical="center" wrapText="1"/>
    </xf>
    <xf fontId="22" fillId="0" borderId="3" numFmtId="0" xfId="0" applyFont="1" applyFill="1" applyBorder="1" applyAlignment="1">
      <alignment horizontal="center"/>
    </xf>
    <xf fontId="22" fillId="0" borderId="15" numFmtId="0" xfId="0" applyFont="1" applyFill="1" applyBorder="1" applyAlignment="1">
      <alignment horizontal="center"/>
    </xf>
    <xf fontId="22" fillId="0" borderId="15" numFmtId="0" xfId="0" applyFont="1" applyBorder="1" applyAlignment="1">
      <alignment horizontal="center"/>
    </xf>
    <xf fontId="22" fillId="0" borderId="3" numFmtId="0" xfId="0" applyFont="1" applyBorder="1" applyAlignment="1">
      <alignment horizontal="center"/>
    </xf>
    <xf fontId="27" fillId="5" borderId="29" numFmtId="0" xfId="0" applyFont="1" applyFill="1" applyBorder="1" applyAlignment="1">
      <alignment horizontal="center" vertical="center"/>
    </xf>
    <xf fontId="27" fillId="5" borderId="4" numFmtId="0" xfId="0" applyFont="1" applyFill="1" applyBorder="1" applyAlignment="1">
      <alignment horizontal="center" vertical="center"/>
    </xf>
    <xf fontId="27" fillId="5" borderId="5" numFmtId="0" xfId="0" applyFont="1" applyFill="1" applyBorder="1" applyAlignment="1">
      <alignment horizontal="center" vertical="center"/>
    </xf>
    <xf fontId="27" fillId="5" borderId="4" numFmtId="0" xfId="0" applyFont="1" applyFill="1" applyBorder="1" applyAlignment="1">
      <alignment horizontal="center"/>
    </xf>
    <xf fontId="27" fillId="5" borderId="5" numFmtId="0" xfId="0" applyFont="1" applyFill="1" applyBorder="1" applyAlignment="1">
      <alignment horizontal="center"/>
    </xf>
    <xf fontId="22" fillId="0" borderId="16" numFmtId="2" xfId="0" applyNumberFormat="1" applyFont="1" applyBorder="1" applyAlignment="1">
      <alignment horizontal="center"/>
    </xf>
    <xf fontId="22" fillId="0" borderId="31" numFmtId="0" xfId="0" applyFont="1" applyBorder="1"/>
    <xf fontId="22" fillId="5" borderId="4" numFmtId="167" xfId="0" applyNumberFormat="1" applyFont="1" applyFill="1" applyBorder="1" applyAlignment="1">
      <alignment vertical="center"/>
    </xf>
    <xf fontId="39" fillId="0" borderId="10" numFmtId="0" xfId="0" applyFont="1" applyBorder="1" applyAlignment="1">
      <alignment vertical="center"/>
    </xf>
    <xf fontId="22" fillId="0" borderId="27" numFmtId="0" xfId="0" applyFont="1" applyBorder="1" applyAlignment="1">
      <alignment vertical="center"/>
    </xf>
    <xf fontId="22" fillId="5" borderId="27" numFmtId="44" xfId="0" applyNumberFormat="1" applyFont="1" applyFill="1" applyBorder="1" applyAlignment="1">
      <alignment vertical="center"/>
    </xf>
    <xf fontId="28" fillId="0" borderId="38" numFmtId="0" xfId="0" applyFont="1" applyBorder="1" applyAlignment="1">
      <alignment vertical="center"/>
    </xf>
    <xf fontId="22" fillId="0" borderId="23" numFmtId="0" xfId="0" applyFont="1" applyBorder="1"/>
    <xf fontId="27" fillId="0" borderId="27" numFmtId="0" xfId="0" applyFont="1" applyBorder="1"/>
    <xf fontId="27" fillId="5" borderId="27" numFmtId="167" xfId="2" applyNumberFormat="1" applyFont="1" applyFill="1" applyBorder="1" applyAlignment="1">
      <alignment vertical="center"/>
    </xf>
    <xf fontId="22" fillId="0" borderId="11" numFmtId="0" xfId="0" applyFont="1" applyBorder="1" applyAlignment="1">
      <alignment vertical="center"/>
    </xf>
    <xf fontId="22" fillId="0" borderId="12" numFmtId="0" xfId="0" applyFont="1" applyBorder="1" applyAlignment="1">
      <alignment vertical="center"/>
    </xf>
    <xf fontId="27" fillId="5" borderId="4" numFmtId="0" xfId="0" applyFont="1" applyFill="1" applyBorder="1" applyAlignment="1">
      <alignment horizontal="center" vertical="center"/>
    </xf>
    <xf fontId="27" fillId="5" borderId="4" numFmtId="0" xfId="0" applyFont="1" applyFill="1" applyBorder="1" applyAlignment="1">
      <alignment horizontal="center" vertical="center"/>
    </xf>
    <xf fontId="38" fillId="0" borderId="0" numFmtId="0" xfId="0" applyFont="1" applyAlignment="1">
      <alignment horizontal="center"/>
    </xf>
    <xf fontId="22" fillId="0" borderId="4" numFmtId="0" xfId="0" applyFont="1" applyFill="1" applyBorder="1" applyAlignment="1">
      <alignment horizontal="center"/>
    </xf>
    <xf fontId="6" fillId="0" borderId="4" numFmtId="2" xfId="0" applyNumberFormat="1" applyFont="1" applyFill="1" applyBorder="1" applyAlignment="1">
      <alignment horizontal="center"/>
    </xf>
    <xf fontId="22" fillId="0" borderId="0" numFmtId="167" xfId="0" applyNumberFormat="1" applyFont="1"/>
    <xf fontId="29" fillId="5" borderId="4" numFmtId="44" xfId="2" applyFont="1" applyFill="1" applyBorder="1" applyAlignment="1">
      <alignment horizontal="center"/>
    </xf>
    <xf fontId="9" fillId="0" borderId="13" numFmtId="0" xfId="0" applyFont="1" applyBorder="1" applyAlignment="1">
      <alignment horizontal="center"/>
    </xf>
    <xf fontId="9" fillId="0" borderId="14" numFmtId="0" xfId="0" applyFont="1" applyBorder="1" applyAlignment="1">
      <alignment horizontal="center"/>
    </xf>
    <xf fontId="9" fillId="0" borderId="15" numFmtId="0" xfId="0" applyFont="1" applyBorder="1" applyAlignment="1">
      <alignment horizontal="center"/>
    </xf>
    <xf fontId="29" fillId="0" borderId="13" numFmtId="0" xfId="0" applyFont="1" applyBorder="1" applyAlignment="1">
      <alignment wrapText="1"/>
    </xf>
    <xf fontId="29" fillId="0" borderId="14" numFmtId="0" xfId="0" applyFont="1" applyBorder="1" applyAlignment="1">
      <alignment wrapText="1"/>
    </xf>
    <xf fontId="29" fillId="0" borderId="15" numFmtId="0" xfId="0" applyFont="1" applyBorder="1" applyAlignment="1">
      <alignment wrapText="1"/>
    </xf>
    <xf fontId="29" fillId="0" borderId="13" numFmtId="0" xfId="0" applyFont="1" applyBorder="1" applyAlignment="1">
      <alignment horizontal="center" vertical="top"/>
    </xf>
    <xf fontId="29" fillId="0" borderId="14" numFmtId="0" xfId="0" applyFont="1" applyBorder="1" applyAlignment="1">
      <alignment horizontal="center" vertical="top"/>
    </xf>
    <xf fontId="29" fillId="0" borderId="15" numFmtId="0" xfId="0" applyFont="1" applyBorder="1" applyAlignment="1">
      <alignment horizontal="center" vertical="top"/>
    </xf>
    <xf fontId="31" fillId="2" borderId="4" numFmtId="0" xfId="0" applyFont="1" applyFill="1" applyBorder="1" applyAlignment="1">
      <alignment horizontal="center" vertical="center"/>
    </xf>
    <xf fontId="31" fillId="2" borderId="16" numFmtId="0" xfId="0" applyFont="1" applyFill="1" applyBorder="1" applyAlignment="1">
      <alignment horizontal="center" vertical="center"/>
    </xf>
    <xf fontId="31" fillId="2" borderId="19" numFmtId="0" xfId="0" applyFont="1" applyFill="1" applyBorder="1" applyAlignment="1">
      <alignment horizontal="center" vertical="center"/>
    </xf>
    <xf fontId="31" fillId="2" borderId="17" numFmtId="43" xfId="1" applyFont="1" applyFill="1" applyBorder="1" applyAlignment="1">
      <alignment horizontal="center" vertical="center" wrapText="1"/>
    </xf>
    <xf fontId="31" fillId="2" borderId="18" numFmtId="43" xfId="1" applyFont="1" applyFill="1" applyBorder="1" applyAlignment="1">
      <alignment horizontal="center" vertical="center" wrapText="1"/>
    </xf>
    <xf fontId="31" fillId="2" borderId="20" numFmtId="43" xfId="1" applyFont="1" applyFill="1" applyBorder="1" applyAlignment="1">
      <alignment horizontal="center" vertical="center" wrapText="1"/>
    </xf>
    <xf fontId="31" fillId="2" borderId="21" numFmtId="43" xfId="1" applyFont="1" applyFill="1" applyBorder="1" applyAlignment="1">
      <alignment horizontal="center" vertical="center" wrapText="1"/>
    </xf>
    <xf fontId="29" fillId="0" borderId="13" numFmtId="167" xfId="2" applyNumberFormat="1" applyFont="1" applyFill="1" applyBorder="1" applyAlignment="1">
      <alignment horizontal="center" vertical="center"/>
    </xf>
    <xf fontId="29" fillId="0" borderId="15" numFmtId="167" xfId="2" applyNumberFormat="1" applyFont="1" applyFill="1" applyBorder="1" applyAlignment="1">
      <alignment horizontal="center" vertical="center"/>
    </xf>
    <xf fontId="27" fillId="5" borderId="3" numFmtId="0" xfId="0" applyFont="1" applyFill="1" applyBorder="1" applyAlignment="1">
      <alignment horizontal="center" vertical="center"/>
    </xf>
    <xf fontId="27" fillId="5" borderId="15" numFmtId="0" xfId="0" applyFont="1" applyFill="1" applyBorder="1" applyAlignment="1">
      <alignment horizontal="center" vertical="center"/>
    </xf>
    <xf fontId="27" fillId="5" borderId="4" numFmtId="0" xfId="0" applyFont="1" applyFill="1" applyBorder="1" applyAlignment="1">
      <alignment horizontal="center" vertical="center"/>
    </xf>
    <xf fontId="27" fillId="5" borderId="5" numFmtId="0" xfId="0" applyFont="1" applyFill="1" applyBorder="1" applyAlignment="1">
      <alignment horizontal="center" vertical="center"/>
    </xf>
    <xf fontId="36" fillId="0" borderId="0" numFmtId="0" xfId="0" applyFont="1" applyBorder="1" applyAlignment="1">
      <alignment horizontal="center" vertical="center"/>
    </xf>
    <xf fontId="36" fillId="0" borderId="7" numFmtId="0" xfId="0" applyFont="1" applyBorder="1" applyAlignment="1">
      <alignment horizontal="center" vertical="center"/>
    </xf>
    <xf fontId="27" fillId="5" borderId="1" numFmtId="0" xfId="0" applyFont="1" applyFill="1" applyBorder="1" applyAlignment="1">
      <alignment horizontal="center" vertical="center"/>
    </xf>
    <xf fontId="27" fillId="5" borderId="36" numFmtId="0" xfId="0" applyFont="1" applyFill="1" applyBorder="1" applyAlignment="1">
      <alignment horizontal="center" vertical="center"/>
    </xf>
    <xf fontId="27" fillId="5" borderId="37" numFmtId="0" xfId="0" applyFont="1" applyFill="1" applyBorder="1" applyAlignment="1">
      <alignment horizontal="center" vertical="center"/>
    </xf>
    <xf fontId="27" fillId="5" borderId="2" numFmtId="0" xfId="0" applyFont="1" applyFill="1" applyBorder="1" applyAlignment="1">
      <alignment horizontal="center" vertical="center"/>
    </xf>
    <xf fontId="28" fillId="0" borderId="24" numFmtId="0" xfId="0" applyFont="1" applyBorder="1" applyAlignment="1">
      <alignment horizontal="left" vertical="center" wrapText="1"/>
    </xf>
    <xf fontId="28" fillId="0" borderId="25" numFmtId="0" xfId="0" applyFont="1" applyBorder="1" applyAlignment="1">
      <alignment horizontal="left" vertical="center" wrapText="1"/>
    </xf>
    <xf fontId="28" fillId="0" borderId="26" numFmtId="0" xfId="0" applyFont="1" applyBorder="1" applyAlignment="1">
      <alignment horizontal="left" vertical="center" wrapText="1"/>
    </xf>
    <xf fontId="8" fillId="0" borderId="24" numFmtId="0" xfId="0" applyFont="1" applyFill="1" applyBorder="1" applyAlignment="1">
      <alignment horizontal="center" vertical="top"/>
    </xf>
    <xf fontId="8" fillId="0" borderId="25" numFmtId="0" xfId="0" applyFont="1" applyFill="1" applyBorder="1" applyAlignment="1">
      <alignment horizontal="center" vertical="top"/>
    </xf>
    <xf fontId="8" fillId="0" borderId="26" numFmtId="0" xfId="0" applyFont="1" applyFill="1" applyBorder="1" applyAlignment="1">
      <alignment horizontal="center" vertical="top"/>
    </xf>
    <xf fontId="20" fillId="0" borderId="11" numFmtId="0" xfId="0" applyFont="1" applyFill="1" applyBorder="1" applyAlignment="1">
      <alignment horizontal="center" vertical="top"/>
    </xf>
    <xf fontId="1" fillId="0" borderId="4" numFmtId="0" xfId="0" applyFont="1" applyFill="1" applyBorder="1" applyAlignment="1">
      <alignment horizontal="center" vertical="top"/>
    </xf>
    <xf fontId="1" fillId="0" borderId="3" numFmtId="0" xfId="0" applyFont="1" applyFill="1" applyBorder="1" applyAlignment="1">
      <alignment horizontal="left" indent="1" vertical="top" wrapText="1"/>
    </xf>
    <xf fontId="1" fillId="0" borderId="4" numFmtId="0" xfId="0" applyFont="1" applyFill="1" applyBorder="1" applyAlignment="1">
      <alignment horizontal="left" indent="1" vertical="top" wrapText="1"/>
    </xf>
    <xf fontId="1" fillId="0" borderId="3" numFmtId="0" xfId="0" applyFont="1" applyFill="1" applyBorder="1" applyAlignment="1">
      <alignment horizontal="center" vertical="top" wrapText="1"/>
    </xf>
    <xf fontId="1" fillId="0" borderId="4" numFmtId="0" xfId="0" applyFont="1" applyFill="1" applyBorder="1" applyAlignment="1">
      <alignment horizontal="center" vertical="top" wrapText="1"/>
    </xf>
    <xf fontId="2" fillId="0" borderId="3" numFmtId="0" xfId="0" applyFont="1" applyFill="1" applyBorder="1" applyAlignment="1">
      <alignment horizontal="center" vertical="top" wrapText="1"/>
    </xf>
    <xf fontId="3" fillId="0" borderId="4" numFmtId="0" xfId="0" applyFont="1" applyFill="1" applyBorder="1" applyAlignment="1">
      <alignment horizontal="center" vertical="top" wrapText="1"/>
    </xf>
    <xf fontId="3" fillId="0" borderId="3" numFmtId="0" xfId="0" applyFont="1" applyFill="1" applyBorder="1" applyAlignment="1">
      <alignment horizontal="center" vertical="top" wrapText="1"/>
    </xf>
    <xf fontId="2" fillId="0" borderId="4" numFmtId="0" xfId="0" applyFont="1" applyFill="1" applyBorder="1" applyAlignment="1">
      <alignment horizontal="center" vertical="center" wrapText="1"/>
    </xf>
    <xf fontId="2" fillId="0" borderId="5" numFmtId="0" xfId="0" applyFont="1" applyFill="1" applyBorder="1" applyAlignment="1">
      <alignment horizontal="center" vertical="center" wrapText="1"/>
    </xf>
    <xf fontId="3" fillId="0" borderId="3" numFmtId="0" xfId="0" applyFont="1" applyFill="1" applyBorder="1" applyAlignment="1">
      <alignment horizontal="left" indent="1" vertical="top" wrapText="1"/>
    </xf>
    <xf fontId="3" fillId="0" borderId="3" numFmtId="0" xfId="0" applyFont="1" applyFill="1" applyBorder="1" applyAlignment="1">
      <alignment horizontal="center" vertical="center"/>
    </xf>
    <xf fontId="1" fillId="0" borderId="4" numFmtId="0" xfId="0" applyFont="1" applyFill="1" applyBorder="1" applyAlignment="1">
      <alignment horizontal="center" vertical="center"/>
    </xf>
    <xf fontId="1" fillId="0" borderId="3" numFmtId="0" xfId="0" applyFont="1" applyFill="1" applyBorder="1" applyAlignment="1">
      <alignment horizontal="center" vertical="center"/>
    </xf>
    <xf fontId="1" fillId="0" borderId="3" numFmtId="0" xfId="0" applyFont="1" applyFill="1" applyBorder="1" applyAlignment="1">
      <alignment horizontal="left" indent="4" vertical="top" wrapText="1"/>
    </xf>
    <xf fontId="1" fillId="0" borderId="4" numFmtId="0" xfId="0" applyFont="1" applyFill="1" applyBorder="1" applyAlignment="1">
      <alignment horizontal="left" indent="4" vertical="top" wrapText="1"/>
    </xf>
    <xf fontId="1" fillId="0" borderId="4" numFmtId="0" xfId="0" applyFont="1" applyFill="1" applyBorder="1" applyAlignment="1">
      <alignment horizontal="left" wrapText="1"/>
    </xf>
    <xf fontId="1" fillId="0" borderId="3" numFmtId="0" xfId="0" applyFont="1" applyFill="1" applyBorder="1" applyAlignment="1">
      <alignment horizontal="left" wrapText="1"/>
    </xf>
    <xf fontId="1" fillId="0" borderId="4" numFmtId="0" xfId="0" applyFont="1" applyFill="1" applyBorder="1" applyAlignment="1">
      <alignment horizontal="left" vertical="top" wrapText="1"/>
    </xf>
    <xf fontId="1" fillId="0" borderId="3" numFmtId="0" xfId="0" applyFont="1" applyFill="1" applyBorder="1" applyAlignment="1">
      <alignment horizontal="left" vertical="top" wrapText="1"/>
    </xf>
    <xf fontId="1" fillId="0" borderId="4" numFmtId="0" xfId="0" applyFont="1" applyFill="1" applyBorder="1" applyAlignment="1">
      <alignment horizontal="left" indent="2" vertical="top" wrapText="1"/>
    </xf>
    <xf fontId="2" fillId="0" borderId="4" numFmtId="165" xfId="0" applyNumberFormat="1" applyFont="1" applyFill="1" applyBorder="1" applyAlignment="1">
      <alignment horizontal="left" indent="4" shrinkToFit="1" vertical="top"/>
    </xf>
    <xf fontId="3" fillId="0" borderId="4" numFmtId="0" xfId="0" applyFont="1" applyFill="1" applyBorder="1" applyAlignment="1">
      <alignment horizontal="left" indent="4" vertical="center" wrapText="1"/>
    </xf>
    <xf fontId="1" fillId="0" borderId="4" numFmtId="0" xfId="0" applyFont="1" applyFill="1" applyBorder="1" applyAlignment="1">
      <alignment horizontal="left" indent="4" vertical="center" wrapText="1"/>
    </xf>
    <xf fontId="2" fillId="0" borderId="4" numFmtId="165" xfId="0" applyNumberFormat="1" applyFont="1" applyFill="1" applyBorder="1" applyAlignment="1">
      <alignment horizontal="left" indent="5" shrinkToFit="1" vertical="top"/>
    </xf>
    <xf fontId="6" fillId="0" borderId="4" numFmtId="0" xfId="0" applyFont="1" applyFill="1" applyBorder="1" applyAlignment="1">
      <alignment horizontal="left" indent="5" vertical="top" wrapText="1"/>
    </xf>
    <xf fontId="2" fillId="0" borderId="4" numFmtId="165" xfId="0" applyNumberFormat="1" applyFont="1" applyFill="1" applyBorder="1" applyAlignment="1">
      <alignment horizontal="right" indent="3" shrinkToFit="1" vertical="top"/>
    </xf>
    <xf fontId="6" fillId="0" borderId="4" numFmtId="0" xfId="0" applyFont="1" applyFill="1" applyBorder="1" applyAlignment="1">
      <alignment horizontal="left" indent="11" vertical="top" wrapText="1"/>
    </xf>
    <xf fontId="1" fillId="0" borderId="4" numFmtId="0" xfId="0" applyFont="1" applyFill="1" applyBorder="1" applyAlignment="1">
      <alignment horizontal="left" indent="9" vertical="top" wrapText="1"/>
    </xf>
    <xf fontId="2" fillId="0" borderId="3" numFmtId="0" xfId="0" applyFont="1" applyFill="1" applyBorder="1" applyAlignment="1">
      <alignment horizontal="left" indent="1" vertical="top" wrapText="1"/>
    </xf>
    <xf fontId="2" fillId="0" borderId="4" numFmtId="1" xfId="0" applyNumberFormat="1" applyFont="1" applyFill="1" applyBorder="1" applyAlignment="1">
      <alignment horizontal="left" indent="2" shrinkToFit="1" vertical="top"/>
    </xf>
    <xf fontId="2" fillId="0" borderId="5" numFmtId="1" xfId="0" applyNumberFormat="1" applyFont="1" applyFill="1" applyBorder="1" applyAlignment="1">
      <alignment horizontal="left" indent="2" shrinkToFit="1" vertical="top"/>
    </xf>
    <xf fontId="1" fillId="0" borderId="3" numFmtId="0" xfId="0" applyFont="1" applyFill="1" applyBorder="1" applyAlignment="1">
      <alignment horizontal="left" indent="48" vertical="top" wrapText="1"/>
    </xf>
    <xf fontId="1" fillId="0" borderId="4" numFmtId="0" xfId="0" applyFont="1" applyFill="1" applyBorder="1" applyAlignment="1">
      <alignment horizontal="left" indent="48" vertical="top" wrapText="1"/>
    </xf>
    <xf fontId="1" fillId="0" borderId="5" numFmtId="0" xfId="0" applyFont="1" applyFill="1" applyBorder="1" applyAlignment="1">
      <alignment horizontal="left" indent="48" vertical="top" wrapText="1"/>
    </xf>
    <xf fontId="3" fillId="0" borderId="3" numFmtId="0" xfId="0" applyFont="1" applyFill="1" applyBorder="1" applyAlignment="1">
      <alignment horizontal="right" vertical="top"/>
    </xf>
    <xf fontId="1" fillId="0" borderId="4" numFmtId="0" xfId="0" applyFont="1" applyFill="1" applyBorder="1" applyAlignment="1">
      <alignment horizontal="right" vertical="top"/>
    </xf>
    <xf fontId="2" fillId="0" borderId="3" numFmtId="0" xfId="0" applyFont="1" applyFill="1" applyBorder="1" applyAlignment="1">
      <alignment horizontal="right" vertical="top"/>
    </xf>
    <xf fontId="15" fillId="0" borderId="8" numFmtId="0" xfId="0" applyFont="1" applyFill="1" applyBorder="1" applyAlignment="1">
      <alignment horizontal="right" vertical="top"/>
    </xf>
    <xf fontId="8" fillId="0" borderId="27" numFmtId="0" xfId="0" applyFont="1" applyFill="1" applyBorder="1" applyAlignment="1">
      <alignment horizontal="right" vertical="top"/>
    </xf>
    <xf fontId="1" fillId="0" borderId="5" numFmtId="0" xfId="0" applyFont="1" applyFill="1" applyBorder="1" applyAlignment="1">
      <alignment horizontal="left" vertical="top" wrapText="1"/>
    </xf>
    <xf fontId="6" fillId="0" borderId="4" numFmtId="0" xfId="0" applyFont="1" applyFill="1" applyBorder="1" applyAlignment="1">
      <alignment horizontal="left" indent="3" vertical="top" wrapText="1"/>
    </xf>
    <xf fontId="6" fillId="0" borderId="5" numFmtId="0" xfId="0" applyFont="1" applyFill="1" applyBorder="1" applyAlignment="1">
      <alignment horizontal="left" indent="3" vertical="top" wrapText="1"/>
    </xf>
    <xf fontId="2" fillId="0" borderId="4" numFmtId="165" xfId="0" applyNumberFormat="1" applyFont="1" applyFill="1" applyBorder="1" applyAlignment="1">
      <alignment horizontal="left" indent="11" shrinkToFit="1" vertical="top"/>
    </xf>
    <xf fontId="19" fillId="0" borderId="0" numFmtId="0" xfId="0" applyFont="1" applyFill="1" applyBorder="1" applyAlignment="1">
      <alignment horizontal="center" vertical="center"/>
    </xf>
    <xf fontId="12" fillId="2" borderId="3" numFmtId="0" xfId="0" applyFont="1" applyFill="1" applyBorder="1" applyAlignment="1">
      <alignment horizontal="center" vertical="center"/>
    </xf>
    <xf fontId="12" fillId="2" borderId="4" numFmtId="0" xfId="0" applyFont="1" applyFill="1" applyBorder="1" applyAlignment="1">
      <alignment horizontal="center" vertical="center"/>
    </xf>
    <xf fontId="12" fillId="2" borderId="16" numFmtId="0" xfId="0" applyFont="1" applyFill="1" applyBorder="1" applyAlignment="1">
      <alignment horizontal="center" vertical="center"/>
    </xf>
    <xf fontId="12" fillId="2" borderId="19" numFmtId="0" xfId="0" applyFont="1" applyFill="1" applyBorder="1" applyAlignment="1">
      <alignment horizontal="center" vertical="center"/>
    </xf>
    <xf fontId="1" fillId="5" borderId="0" numFmtId="0" xfId="0" applyFont="1" applyFill="1" applyBorder="1" applyAlignment="1">
      <alignment horizontal="center" vertical="top"/>
    </xf>
    <xf fontId="22" fillId="0" borderId="4" numFmtId="0" xfId="0" applyFont="1" applyFill="1" applyBorder="1" applyAlignment="1">
      <alignment horizontal="center" wrapText="1"/>
    </xf>
    <xf fontId="10" fillId="5" borderId="4" numFmtId="0" xfId="0" applyFont="1" applyFill="1" applyBorder="1" applyAlignment="1">
      <alignment horizontal="center"/>
    </xf>
    <xf fontId="22" fillId="0" borderId="4" numFmtId="0" xfId="0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<Relationships xmlns="http://schemas.openxmlformats.org/package/2006/relationships"><Relationship 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5</xdr:col>
      <xdr:colOff>38100</xdr:colOff>
      <xdr:row>0</xdr:row>
      <xdr:rowOff>0</xdr:rowOff>
    </xdr:from>
    <xdr:to>
      <xdr:col>7</xdr:col>
      <xdr:colOff>171450</xdr:colOff>
      <xdr:row>2</xdr:row>
      <xdr:rowOff>183826</xdr:rowOff>
    </xdr:to>
    <xdr:pic>
      <xdr:nvPicPr>
        <xdr:cNvPr id="2" name="Imagem 1" descr="LOGO GOVERNO MUNICIPAL.png"/>
        <xdr:cNvPicPr>
          <a:picLocks noChangeAspect="1"/>
        </xdr:cNvPicPr>
      </xdr:nvPicPr>
      <xdr:blipFill>
        <a:blip r:embed="rId1"/>
        <a:stretch/>
      </xdr:blipFill>
      <xdr:spPr>
        <a:xfrm>
          <a:off x="7010400" y="190500"/>
          <a:ext cx="1543050" cy="536251"/>
        </a:xfrm>
        <a:prstGeom prst="rect">
          <a:avLst/>
        </a:prstGeom>
      </xdr:spPr>
    </xdr:pic>
    <xdr:clientData/>
  </xdr:twoCellAnchor>
  <xdr:oneCellAnchor>
    <xdr:from>
      <xdr:col>5</xdr:col>
      <xdr:colOff>38100</xdr:colOff>
      <xdr:row>61</xdr:row>
      <xdr:rowOff>0</xdr:rowOff>
    </xdr:from>
    <xdr:ext cx="1543050" cy="536250"/>
    <xdr:pic>
      <xdr:nvPicPr>
        <xdr:cNvPr id="3" name="Imagem 2" descr="LOGO GOVERNO MUNICIPAL.png"/>
        <xdr:cNvPicPr>
          <a:picLocks noChangeAspect="1"/>
        </xdr:cNvPicPr>
      </xdr:nvPicPr>
      <xdr:blipFill>
        <a:blip r:embed="rId1"/>
        <a:stretch/>
      </xdr:blipFill>
      <xdr:spPr>
        <a:xfrm>
          <a:off x="7305675" y="0"/>
          <a:ext cx="1543050" cy="536251"/>
        </a:xfrm>
        <a:prstGeom prst="rect">
          <a:avLst/>
        </a:prstGeom>
      </xdr:spPr>
    </xdr:pic>
    <xdr:clientData/>
  </xdr:oneCellAnchor>
  <xdr:oneCellAnchor>
    <xdr:from>
      <xdr:col>5</xdr:col>
      <xdr:colOff>38100</xdr:colOff>
      <xdr:row>86</xdr:row>
      <xdr:rowOff>0</xdr:rowOff>
    </xdr:from>
    <xdr:ext cx="1543050" cy="536250"/>
    <xdr:pic>
      <xdr:nvPicPr>
        <xdr:cNvPr id="4" name="Imagem 3" descr="LOGO GOVERNO MUNICIPAL.png"/>
        <xdr:cNvPicPr>
          <a:picLocks noChangeAspect="1"/>
        </xdr:cNvPicPr>
      </xdr:nvPicPr>
      <xdr:blipFill>
        <a:blip r:embed="rId1"/>
        <a:stretch/>
      </xdr:blipFill>
      <xdr:spPr>
        <a:xfrm>
          <a:off x="7305675" y="11553825"/>
          <a:ext cx="1543050" cy="536251"/>
        </a:xfrm>
        <a:prstGeom prst="rect">
          <a:avLst/>
        </a:prstGeom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4" Type="http://schemas.openxmlformats.org/officeDocument/2006/relationships/vmlDrawing" Target="../drawings/vmlDrawing1.vml"/><Relationship  Id="rId3" Type="http://schemas.openxmlformats.org/officeDocument/2006/relationships/drawing" Target="../drawings/drawing1.xml"/><Relationship  Id="rId2" Type="http://schemas.openxmlformats.org/officeDocument/2006/relationships/oleObject" Target="../embeddings/oleObject1.bin"/><Relationship  Id="rId1" Type="http://schemas.openxmlformats.org/officeDocument/2006/relationships/image" Target="../media/image1.png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I16" sqref="I16"/>
    </sheetView>
  </sheetViews>
  <sheetFormatPr defaultColWidth="9.33203125" defaultRowHeight="15"/>
  <cols>
    <col customWidth="1" min="1" max="1" style="2" width="11.5"/>
    <col customWidth="1" min="2" max="2" style="2" width="111.33203125"/>
    <col bestFit="1" customWidth="1" min="3" max="3" style="2" width="16.33203125"/>
    <col customWidth="1" min="4" max="4" style="2" width="19.83203125"/>
    <col bestFit="1" customWidth="1" min="5" max="5" style="4" width="13.5"/>
    <col customWidth="1" min="6" max="6" style="4" width="5.83203125"/>
    <col min="7" max="16384" style="2" width="9.33203125"/>
  </cols>
  <sheetData>
    <row r="8" ht="19.149999999999999" customHeight="1">
      <c r="A8" s="158" t="s">
        <v>109</v>
      </c>
      <c r="B8" s="159"/>
      <c r="C8" s="159"/>
      <c r="D8" s="159"/>
      <c r="E8" s="159"/>
      <c r="F8" s="160"/>
    </row>
    <row r="9" s="74" customFormat="1" ht="15" customHeight="1">
      <c r="A9" s="73" t="s">
        <v>80</v>
      </c>
      <c r="B9" s="161" t="s">
        <v>81</v>
      </c>
      <c r="C9" s="162"/>
      <c r="D9" s="162"/>
      <c r="E9" s="162"/>
      <c r="F9" s="163"/>
    </row>
    <row r="10" s="74" customFormat="1" ht="12">
      <c r="A10" s="164"/>
      <c r="B10" s="165"/>
      <c r="C10" s="165"/>
      <c r="D10" s="165"/>
      <c r="E10" s="165"/>
      <c r="F10" s="166"/>
    </row>
    <row r="11" s="74" customFormat="1" ht="12">
      <c r="A11" s="167" t="s">
        <v>82</v>
      </c>
      <c r="B11" s="167"/>
      <c r="C11" s="167"/>
      <c r="D11" s="167"/>
      <c r="E11" s="167"/>
      <c r="F11" s="167"/>
    </row>
    <row r="12" s="74" customFormat="1" ht="12">
      <c r="A12" s="167"/>
      <c r="B12" s="167"/>
      <c r="C12" s="167"/>
      <c r="D12" s="167"/>
      <c r="E12" s="167"/>
      <c r="F12" s="167"/>
    </row>
    <row r="13" s="74" customFormat="1" ht="15" customHeight="1">
      <c r="A13" s="167" t="s">
        <v>83</v>
      </c>
      <c r="B13" s="167" t="s">
        <v>84</v>
      </c>
      <c r="C13" s="168" t="s">
        <v>143</v>
      </c>
      <c r="D13" s="75" t="s">
        <v>106</v>
      </c>
      <c r="E13" s="170" t="s">
        <v>87</v>
      </c>
      <c r="F13" s="171"/>
    </row>
    <row r="14" s="74" customFormat="1" ht="15" customHeight="1">
      <c r="A14" s="167"/>
      <c r="B14" s="167"/>
      <c r="C14" s="169"/>
      <c r="D14" s="76" t="s">
        <v>107</v>
      </c>
      <c r="E14" s="172"/>
      <c r="F14" s="173"/>
    </row>
    <row r="15" s="79" customFormat="1" ht="45.600000000000001" customHeight="1">
      <c r="A15" s="77">
        <v>1</v>
      </c>
      <c r="B15" s="78" t="s">
        <v>142</v>
      </c>
      <c r="C15" s="97">
        <v>1000</v>
      </c>
      <c r="D15" s="98">
        <f>'COMPOSIÇÃO DE ITENS'!G13</f>
        <v>773.98000000000002</v>
      </c>
      <c r="E15" s="174">
        <f>C15*D15</f>
        <v>773980</v>
      </c>
      <c r="F15" s="175"/>
    </row>
    <row r="16" s="79" customFormat="1" ht="58.149999999999999" customHeight="1">
      <c r="A16" s="77">
        <v>2</v>
      </c>
      <c r="B16" s="78" t="s">
        <v>110</v>
      </c>
      <c r="C16" s="97">
        <v>150</v>
      </c>
      <c r="D16" s="98" t="e">
        <f>'COMPOSIÇÃO DE ITENS'!#REF!</f>
        <v>#REF!</v>
      </c>
      <c r="E16" s="174" t="e">
        <f>C16*D16</f>
        <v>#REF!</v>
      </c>
      <c r="F16" s="175"/>
    </row>
    <row r="17" s="79" customFormat="1" ht="12">
      <c r="A17" s="80"/>
      <c r="B17" s="80"/>
      <c r="C17" s="80"/>
      <c r="D17" s="81" t="s">
        <v>140</v>
      </c>
      <c r="E17" s="157" t="e">
        <f>+E15+E16</f>
        <v>#REF!</v>
      </c>
      <c r="F17" s="157"/>
    </row>
    <row r="18" s="74" customFormat="1" ht="12">
      <c r="A18" s="82"/>
      <c r="B18" s="83"/>
      <c r="C18" s="83"/>
      <c r="D18" s="83"/>
      <c r="E18" s="83"/>
      <c r="F18" s="84"/>
      <c r="G18" s="85"/>
    </row>
    <row r="19" s="74" customFormat="1" ht="12">
      <c r="A19" s="86"/>
      <c r="B19" s="83"/>
      <c r="C19" s="83"/>
      <c r="D19" s="83"/>
      <c r="E19" s="83"/>
      <c r="F19" s="87"/>
      <c r="G19" s="85"/>
    </row>
    <row r="20" s="74" customFormat="1" ht="12">
      <c r="A20" s="86"/>
      <c r="B20" s="83"/>
      <c r="C20" s="83"/>
      <c r="D20" s="83"/>
      <c r="E20" s="83"/>
      <c r="F20" s="87"/>
      <c r="G20" s="85"/>
    </row>
    <row r="21" s="74" customFormat="1" ht="12">
      <c r="A21" s="86"/>
      <c r="B21" s="88" t="s">
        <v>111</v>
      </c>
      <c r="C21" s="89"/>
      <c r="D21" s="90"/>
      <c r="E21" s="89"/>
      <c r="F21" s="64"/>
      <c r="G21" s="91"/>
    </row>
    <row r="22" s="74" customFormat="1" ht="12">
      <c r="A22" s="86"/>
      <c r="B22" s="92" t="s">
        <v>112</v>
      </c>
      <c r="C22" s="89"/>
      <c r="D22" s="90"/>
      <c r="E22" s="89"/>
      <c r="F22" s="65"/>
      <c r="G22" s="91"/>
    </row>
    <row r="23" s="74" customFormat="1" ht="12">
      <c r="A23" s="86"/>
      <c r="B23" s="93" t="s">
        <v>113</v>
      </c>
      <c r="C23" s="89"/>
      <c r="D23" s="94" t="s">
        <v>148</v>
      </c>
      <c r="F23" s="66"/>
      <c r="G23" s="91"/>
    </row>
    <row r="24" s="74" customFormat="1" ht="12">
      <c r="A24" s="86"/>
      <c r="B24" s="88" t="s">
        <v>114</v>
      </c>
      <c r="C24" s="89"/>
      <c r="D24" s="90"/>
      <c r="E24" s="89"/>
      <c r="F24" s="67"/>
      <c r="G24" s="91"/>
    </row>
    <row r="25">
      <c r="A25" s="70"/>
      <c r="B25" s="71"/>
      <c r="C25" s="68"/>
      <c r="D25" s="69"/>
      <c r="E25" s="68"/>
      <c r="F25" s="72"/>
      <c r="G25" s="62"/>
    </row>
    <row r="26" ht="15.75">
      <c r="A26" s="63"/>
      <c r="B26" s="63"/>
      <c r="C26" s="63"/>
      <c r="D26" s="63"/>
      <c r="E26" s="63"/>
      <c r="F26" s="63"/>
      <c r="G26" s="61"/>
    </row>
  </sheetData>
  <mergeCells count="11">
    <mergeCell ref="E17:F17"/>
    <mergeCell ref="A8:F8"/>
    <mergeCell ref="B9:F9"/>
    <mergeCell ref="A10:F10"/>
    <mergeCell ref="A11:F12"/>
    <mergeCell ref="A13:A14"/>
    <mergeCell ref="B13:B14"/>
    <mergeCell ref="C13:C14"/>
    <mergeCell ref="E13:F14"/>
    <mergeCell ref="E15:F15"/>
    <mergeCell ref="E16:F16"/>
  </mergeCells>
  <pageMargins left="0.511811024" right="0.511811024" top="0.78740157500000008" bottom="0.78740157500000008" header="0.31496062000000008" footer="0.31496062000000008"/>
  <pageSetup paperSize="9" scale="85" orientation="landscape"/>
  <drawing r:id="rId3"/>
  <legacyDrawing r:id="rId4"/>
  <oleObjects>
    <mc:AlternateContent xmlns:mc="http://schemas.openxmlformats.org/markup-compatibility/2006">
      <mc:Choice Requires="x14">
        <oleObject progId="MSPhotoEd.3" shapeId="2048" r:id="rId2">
          <objectPr defaultSize="0" r:id="rId1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0</xdr:colOff>
                <xdr:row>7</xdr:row>
                <xdr:rowOff>0</xdr:rowOff>
              </to>
            </anchor>
          </objectPr>
        </oleObject>
      </mc:Choice>
      <mc:Fallback>
        <oleObject progId="MSPhotoEd.3" shapeId="2048" r:id="rId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workbookViewId="0">
      <selection activeCell="P15" sqref="P15"/>
    </sheetView>
  </sheetViews>
  <sheetFormatPr defaultColWidth="9.33203125" defaultRowHeight="14.25"/>
  <cols>
    <col customWidth="1" min="1" max="1" style="116" width="15.1640625"/>
    <col customWidth="1" min="2" max="2" style="116" width="8.6640625"/>
    <col customWidth="1" min="3" max="3" style="116" width="87.5"/>
    <col customWidth="1" min="4" max="4" style="116" width="7.83203125"/>
    <col customWidth="1" min="5" max="5" style="116" width="8"/>
    <col customWidth="1" min="6" max="6" style="116" width="11.83203125"/>
    <col customWidth="1" min="7" max="7" style="116" width="12.83203125"/>
    <col customWidth="1" min="8" max="8" style="116" width="8.1640625"/>
    <col min="9" max="9" style="116" width="9.33203125"/>
    <col customWidth="1" min="10" max="10" style="117" width="12"/>
    <col min="11" max="15" style="116" width="9.33203125"/>
    <col customWidth="1" min="16" max="16" style="116" width="21.5"/>
    <col min="17" max="16384" style="116" width="9.33203125"/>
  </cols>
  <sheetData>
    <row r="1" ht="13.5" customHeight="1">
      <c r="A1" s="122" t="s">
        <v>155</v>
      </c>
      <c r="B1" s="114"/>
      <c r="C1" s="114"/>
      <c r="D1" s="114"/>
      <c r="E1" s="114"/>
      <c r="F1" s="114"/>
      <c r="G1" s="114"/>
      <c r="H1" s="115"/>
    </row>
    <row r="2" ht="14.25" customHeight="1">
      <c r="A2" s="121" t="s">
        <v>170</v>
      </c>
      <c r="B2" s="118"/>
      <c r="C2" s="118"/>
      <c r="D2" s="118"/>
      <c r="E2" s="118"/>
      <c r="F2" s="118"/>
      <c r="G2" s="118"/>
      <c r="H2" s="119"/>
    </row>
    <row r="3" ht="15" customHeight="1">
      <c r="A3" s="121" t="s">
        <v>189</v>
      </c>
      <c r="B3" s="118"/>
      <c r="C3" s="118"/>
      <c r="D3" s="118"/>
      <c r="E3" s="118"/>
      <c r="F3" s="118"/>
      <c r="G3" s="118"/>
      <c r="H3" s="119"/>
    </row>
    <row r="4" s="47" customFormat="1" ht="15" customHeight="1">
      <c r="A4" s="176" t="s">
        <v>70</v>
      </c>
      <c r="B4" s="177"/>
      <c r="C4" s="178"/>
      <c r="D4" s="178"/>
      <c r="E4" s="178"/>
      <c r="F4" s="178"/>
      <c r="G4" s="178"/>
      <c r="H4" s="179"/>
      <c r="J4" s="49"/>
    </row>
    <row r="5" s="47" customFormat="1" ht="15">
      <c r="A5" s="176" t="s">
        <v>156</v>
      </c>
      <c r="B5" s="177"/>
      <c r="C5" s="178"/>
      <c r="D5" s="178"/>
      <c r="E5" s="178"/>
      <c r="F5" s="178"/>
      <c r="G5" s="178"/>
      <c r="H5" s="179"/>
      <c r="J5" s="49"/>
    </row>
    <row r="6" s="45" customFormat="1" ht="12.75">
      <c r="A6" s="134" t="s">
        <v>116</v>
      </c>
      <c r="B6" s="135" t="s">
        <v>174</v>
      </c>
      <c r="C6" s="137" t="s">
        <v>71</v>
      </c>
      <c r="D6" s="137" t="s">
        <v>137</v>
      </c>
      <c r="E6" s="137" t="s">
        <v>72</v>
      </c>
      <c r="F6" s="137" t="s">
        <v>73</v>
      </c>
      <c r="G6" s="137" t="s">
        <v>74</v>
      </c>
      <c r="H6" s="138" t="s">
        <v>75</v>
      </c>
      <c r="J6" s="58" t="s">
        <v>121</v>
      </c>
    </row>
    <row r="7" s="96" customFormat="1" ht="12.75">
      <c r="A7" s="130" t="s">
        <v>160</v>
      </c>
      <c r="B7" s="131">
        <v>1</v>
      </c>
      <c r="C7" s="126" t="s">
        <v>159</v>
      </c>
      <c r="D7" s="154" t="s">
        <v>76</v>
      </c>
      <c r="E7" s="59">
        <v>7.8300000000000001</v>
      </c>
      <c r="F7" s="59">
        <f>G33</f>
        <v>6.7862370000000007</v>
      </c>
      <c r="G7" s="59">
        <f>E7*F7</f>
        <v>53.136235710000008</v>
      </c>
      <c r="H7" s="104">
        <f>G7/$G$11</f>
        <v>8.3070227333295221e-002</v>
      </c>
      <c r="J7" s="58"/>
      <c r="L7" s="120"/>
    </row>
    <row r="8" s="96" customFormat="1" ht="12.75">
      <c r="A8" s="130" t="s">
        <v>160</v>
      </c>
      <c r="B8" s="131">
        <v>2</v>
      </c>
      <c r="C8" s="126" t="s">
        <v>181</v>
      </c>
      <c r="D8" s="154" t="s">
        <v>76</v>
      </c>
      <c r="E8" s="59">
        <v>7.8300000000000001</v>
      </c>
      <c r="F8" s="59">
        <f>G44</f>
        <v>2.6102370000000001</v>
      </c>
      <c r="G8" s="59">
        <f t="shared" ref="G8:G9" si="0">E8*F8</f>
        <v>20.43815571</v>
      </c>
      <c r="H8" s="104">
        <f>G8/$G$11</f>
        <v>3.1951872736507507e-002</v>
      </c>
      <c r="J8" s="58">
        <v>6.6100000000000003</v>
      </c>
      <c r="L8" s="120">
        <f>J8*0.6</f>
        <v>3.9660000000000002</v>
      </c>
    </row>
    <row r="9" s="45" customFormat="1" ht="25.5">
      <c r="A9" s="130" t="s">
        <v>115</v>
      </c>
      <c r="B9" s="131">
        <v>93596</v>
      </c>
      <c r="C9" s="127" t="s">
        <v>161</v>
      </c>
      <c r="D9" s="154" t="s">
        <v>185</v>
      </c>
      <c r="E9" s="59">
        <v>22</v>
      </c>
      <c r="F9" s="59">
        <v>0.65000000000000002</v>
      </c>
      <c r="G9" s="59">
        <f t="shared" si="0"/>
        <v>14.300000000000001</v>
      </c>
      <c r="H9" s="104">
        <f>G9/$G$11</f>
        <v>2.2355822443827413e-002</v>
      </c>
      <c r="J9" s="58">
        <v>0.46000000000000002</v>
      </c>
      <c r="L9" s="120">
        <f>J9*0.8</f>
        <v>0.36800000000000005</v>
      </c>
    </row>
    <row r="10" s="45" customFormat="1" ht="25.5">
      <c r="A10" s="130" t="s">
        <v>115</v>
      </c>
      <c r="B10" s="131">
        <v>95995</v>
      </c>
      <c r="C10" s="127" t="s">
        <v>157</v>
      </c>
      <c r="D10" s="154" t="s">
        <v>77</v>
      </c>
      <c r="E10" s="59">
        <v>1</v>
      </c>
      <c r="F10" s="125">
        <v>551.77999999999997</v>
      </c>
      <c r="G10" s="125">
        <f>E10*F10</f>
        <v>551.77999999999997</v>
      </c>
      <c r="H10" s="104">
        <f>G10/$G$11</f>
        <v>0.86262207748636976</v>
      </c>
      <c r="J10" s="58">
        <f>K10/2.5548</f>
        <v>356.30186315954279</v>
      </c>
      <c r="K10" s="58">
        <v>910.27999999999997</v>
      </c>
      <c r="L10" s="120">
        <f>J10*0.81</f>
        <v>288.60450915922968</v>
      </c>
      <c r="O10" s="45">
        <v>1407.04</v>
      </c>
      <c r="P10" s="45">
        <f>O10/2.55</f>
        <v>551.78039215686272</v>
      </c>
    </row>
    <row r="11" s="45" customFormat="1" ht="12.75">
      <c r="A11" s="41"/>
      <c r="B11" s="42"/>
      <c r="C11" s="42"/>
      <c r="D11" s="42"/>
      <c r="E11" s="42"/>
      <c r="F11" s="40" t="s">
        <v>78</v>
      </c>
      <c r="G11" s="141">
        <f>SUM(G7:G10)</f>
        <v>639.65439142000002</v>
      </c>
      <c r="H11" s="43"/>
      <c r="J11" s="51"/>
    </row>
    <row r="12" s="45" customFormat="1" ht="12.75">
      <c r="A12" s="41"/>
      <c r="B12" s="42"/>
      <c r="C12" s="50"/>
      <c r="D12" s="42"/>
      <c r="E12" s="42"/>
      <c r="F12" s="40" t="s">
        <v>122</v>
      </c>
      <c r="G12" s="141">
        <f>G11*0.21</f>
        <v>134.3274221982</v>
      </c>
      <c r="H12" s="43"/>
      <c r="J12" s="51"/>
    </row>
    <row r="13" s="45" customFormat="1" ht="13.5">
      <c r="A13" s="105"/>
      <c r="B13" s="106"/>
      <c r="C13" s="106"/>
      <c r="D13" s="106"/>
      <c r="E13" s="106"/>
      <c r="F13" s="147" t="s">
        <v>79</v>
      </c>
      <c r="G13" s="148">
        <f>ROUND((G11+G12),2)</f>
        <v>773.98000000000002</v>
      </c>
      <c r="H13" s="107"/>
      <c r="J13" s="51"/>
    </row>
    <row r="14" s="45" customFormat="1" ht="12" customHeight="1">
      <c r="A14" s="186" t="s">
        <v>191</v>
      </c>
      <c r="B14" s="187"/>
      <c r="C14" s="187"/>
      <c r="D14" s="187"/>
      <c r="E14" s="187"/>
      <c r="F14" s="187"/>
      <c r="G14" s="187"/>
      <c r="H14" s="188"/>
      <c r="J14" s="51"/>
    </row>
    <row r="15" s="45" customFormat="1" ht="12.75">
      <c r="A15" s="41"/>
      <c r="B15" s="42"/>
      <c r="C15" s="42"/>
      <c r="D15" s="42"/>
      <c r="E15" s="42"/>
      <c r="F15" s="42"/>
      <c r="G15" s="42"/>
      <c r="H15" s="43"/>
      <c r="J15" s="51"/>
      <c r="P15" s="156">
        <f>2000*G13</f>
        <v>1547960</v>
      </c>
    </row>
    <row r="16" s="45" customFormat="1" ht="12.75">
      <c r="A16" s="41"/>
      <c r="B16" s="42"/>
      <c r="C16" s="42"/>
      <c r="D16" s="42"/>
      <c r="E16" s="42"/>
      <c r="F16" s="42"/>
      <c r="G16" s="42"/>
      <c r="H16" s="43"/>
      <c r="J16" s="51"/>
    </row>
    <row r="17" s="45" customFormat="1" ht="12.75">
      <c r="A17" s="41"/>
      <c r="B17" s="42"/>
      <c r="C17" s="42"/>
      <c r="D17" s="42"/>
      <c r="E17" s="42"/>
      <c r="F17" s="42"/>
      <c r="G17" s="42"/>
      <c r="H17" s="43"/>
      <c r="J17" s="51"/>
    </row>
    <row r="18" s="45" customFormat="1" ht="12.75">
      <c r="A18" s="41"/>
      <c r="B18" s="42"/>
      <c r="C18" s="42"/>
      <c r="D18" s="42"/>
      <c r="E18" s="42"/>
      <c r="F18" s="42"/>
      <c r="G18" s="42"/>
      <c r="H18" s="43"/>
      <c r="J18" s="51"/>
    </row>
    <row r="19" s="45" customFormat="1" ht="12.75">
      <c r="A19" s="41"/>
      <c r="B19" s="42"/>
      <c r="C19" s="108" t="s">
        <v>158</v>
      </c>
      <c r="D19" s="109"/>
      <c r="E19" s="110"/>
      <c r="F19" s="109"/>
      <c r="G19" s="109"/>
      <c r="H19" s="112"/>
      <c r="J19" s="51"/>
    </row>
    <row r="20" s="45" customFormat="1" ht="11.25" customHeight="1">
      <c r="A20" s="41"/>
      <c r="B20" s="42"/>
      <c r="C20" s="92" t="s">
        <v>162</v>
      </c>
      <c r="D20" s="89"/>
      <c r="E20" s="111"/>
      <c r="F20" s="89"/>
      <c r="G20" s="89"/>
      <c r="H20" s="113"/>
      <c r="J20" s="51"/>
    </row>
    <row r="21" s="45" customFormat="1" ht="9.75" customHeight="1">
      <c r="A21" s="41"/>
      <c r="B21" s="42"/>
      <c r="C21" s="93" t="s">
        <v>113</v>
      </c>
      <c r="D21" s="89"/>
      <c r="E21" s="111"/>
      <c r="F21" s="89"/>
      <c r="G21" s="89"/>
      <c r="H21" s="113"/>
      <c r="J21" s="51"/>
    </row>
    <row r="22" s="45" customFormat="1" ht="12.75">
      <c r="A22" s="41"/>
      <c r="B22" s="42"/>
      <c r="C22" s="88" t="s">
        <v>114</v>
      </c>
      <c r="D22" s="180" t="s">
        <v>190</v>
      </c>
      <c r="E22" s="180"/>
      <c r="F22" s="180"/>
      <c r="G22" s="180"/>
      <c r="H22" s="181"/>
      <c r="J22" s="51"/>
    </row>
    <row r="23" s="45" customFormat="1" ht="8.25" customHeight="1">
      <c r="A23" s="105"/>
      <c r="B23" s="106"/>
      <c r="C23" s="106"/>
      <c r="D23" s="106"/>
      <c r="E23" s="106"/>
      <c r="F23" s="106"/>
      <c r="G23" s="106"/>
      <c r="H23" s="107"/>
      <c r="J23" s="51"/>
    </row>
    <row r="24" s="45" customFormat="1" ht="13.5">
      <c r="A24" s="103"/>
      <c r="B24" s="42"/>
      <c r="C24" s="42"/>
      <c r="D24" s="42"/>
      <c r="E24" s="42"/>
      <c r="F24" s="42"/>
      <c r="G24" s="42"/>
      <c r="H24" s="42"/>
      <c r="I24" s="42"/>
      <c r="J24" s="51"/>
    </row>
    <row r="25" s="47" customFormat="1" ht="15">
      <c r="A25" s="182" t="s">
        <v>163</v>
      </c>
      <c r="B25" s="183"/>
      <c r="C25" s="184"/>
      <c r="D25" s="184"/>
      <c r="E25" s="184"/>
      <c r="F25" s="184"/>
      <c r="G25" s="184"/>
      <c r="H25" s="185"/>
      <c r="J25" s="49"/>
    </row>
    <row r="26" s="44" customFormat="1" ht="12" customHeight="1">
      <c r="A26" s="134" t="s">
        <v>116</v>
      </c>
      <c r="B26" s="135" t="s">
        <v>174</v>
      </c>
      <c r="C26" s="135" t="s">
        <v>179</v>
      </c>
      <c r="D26" s="135" t="s">
        <v>137</v>
      </c>
      <c r="E26" s="135" t="s">
        <v>72</v>
      </c>
      <c r="F26" s="135" t="s">
        <v>73</v>
      </c>
      <c r="G26" s="135" t="s">
        <v>74</v>
      </c>
      <c r="H26" s="136" t="s">
        <v>75</v>
      </c>
      <c r="J26" s="58" t="s">
        <v>121</v>
      </c>
    </row>
    <row r="27" s="45" customFormat="1" ht="12.75" customHeight="1">
      <c r="A27" s="130" t="s">
        <v>183</v>
      </c>
      <c r="B27" s="131" t="s">
        <v>183</v>
      </c>
      <c r="C27" s="128" t="s">
        <v>184</v>
      </c>
      <c r="D27" s="154" t="s">
        <v>175</v>
      </c>
      <c r="E27" s="59">
        <v>1.2</v>
      </c>
      <c r="F27" s="155">
        <v>4.8700000000000001</v>
      </c>
      <c r="G27" s="59">
        <f>E27*F27</f>
        <v>5.8440000000000003</v>
      </c>
      <c r="H27" s="104">
        <f>G27/$G$33</f>
        <v>0.86115471652404707</v>
      </c>
      <c r="J27" s="58">
        <v>1.53</v>
      </c>
    </row>
    <row r="28" s="45" customFormat="1" ht="12" customHeight="1">
      <c r="A28" s="130" t="s">
        <v>115</v>
      </c>
      <c r="B28" s="131">
        <v>89035</v>
      </c>
      <c r="C28" s="126" t="s">
        <v>164</v>
      </c>
      <c r="D28" s="154" t="s">
        <v>176</v>
      </c>
      <c r="E28" s="124">
        <v>1.6999999999999999e-003</v>
      </c>
      <c r="F28" s="59">
        <v>130.41</v>
      </c>
      <c r="G28" s="59">
        <f t="shared" ref="G28:G32" si="1">E28*F28</f>
        <v>0.22169699999999998</v>
      </c>
      <c r="H28" s="104">
        <f t="shared" ref="H28:H32" si="2">G28/$G$33</f>
        <v>3.2668620326699462e-002</v>
      </c>
      <c r="J28" s="58">
        <v>1.77</v>
      </c>
      <c r="L28" s="120">
        <f>J28*0.8</f>
        <v>1.4160000000000001</v>
      </c>
    </row>
    <row r="29" s="45" customFormat="1" ht="12" customHeight="1">
      <c r="A29" s="130" t="s">
        <v>115</v>
      </c>
      <c r="B29" s="131">
        <v>89036</v>
      </c>
      <c r="C29" s="126" t="s">
        <v>165</v>
      </c>
      <c r="D29" s="154" t="s">
        <v>177</v>
      </c>
      <c r="E29" s="124">
        <v>4.1000000000000003e-003</v>
      </c>
      <c r="F29" s="59">
        <v>48.460000000000001</v>
      </c>
      <c r="G29" s="59">
        <f t="shared" si="1"/>
        <v>0.19868600000000003</v>
      </c>
      <c r="H29" s="104">
        <f t="shared" si="2"/>
        <v>2.9277786791118556e-002</v>
      </c>
      <c r="J29" s="58"/>
      <c r="L29" s="120"/>
    </row>
    <row r="30" s="45" customFormat="1" ht="36" customHeight="1">
      <c r="A30" s="130" t="s">
        <v>115</v>
      </c>
      <c r="B30" s="131">
        <v>91486</v>
      </c>
      <c r="C30" s="127" t="s">
        <v>166</v>
      </c>
      <c r="D30" s="154" t="s">
        <v>177</v>
      </c>
      <c r="E30" s="124">
        <v>1.6000000000000001e-003</v>
      </c>
      <c r="F30" s="59">
        <v>71.409999999999997</v>
      </c>
      <c r="G30" s="59">
        <f t="shared" si="1"/>
        <v>0.114256</v>
      </c>
      <c r="H30" s="104">
        <f t="shared" si="2"/>
        <v>1.6836429379050569e-002</v>
      </c>
      <c r="J30" s="58"/>
      <c r="L30" s="120"/>
    </row>
    <row r="31" s="45" customFormat="1" ht="36" customHeight="1">
      <c r="A31" s="130" t="s">
        <v>115</v>
      </c>
      <c r="B31" s="131">
        <v>83362</v>
      </c>
      <c r="C31" s="127" t="s">
        <v>167</v>
      </c>
      <c r="D31" s="154" t="s">
        <v>176</v>
      </c>
      <c r="E31" s="124">
        <v>1.e-003</v>
      </c>
      <c r="F31" s="59">
        <v>275.00999999999999</v>
      </c>
      <c r="G31" s="59">
        <f t="shared" si="1"/>
        <v>0.27500999999999998</v>
      </c>
      <c r="H31" s="104">
        <f t="shared" si="2"/>
        <v>4.0524667794537672e-002</v>
      </c>
      <c r="J31" s="58"/>
      <c r="L31" s="120"/>
    </row>
    <row r="32" s="45" customFormat="1" ht="12" customHeight="1">
      <c r="A32" s="130" t="s">
        <v>115</v>
      </c>
      <c r="B32" s="154">
        <v>88316</v>
      </c>
      <c r="C32" s="127" t="s">
        <v>168</v>
      </c>
      <c r="D32" s="154" t="s">
        <v>178</v>
      </c>
      <c r="E32" s="124">
        <v>5.7999999999999996e-003</v>
      </c>
      <c r="F32" s="125">
        <v>22.859999999999999</v>
      </c>
      <c r="G32" s="125">
        <f t="shared" si="1"/>
        <v>0.13258799999999998</v>
      </c>
      <c r="H32" s="104">
        <f t="shared" si="2"/>
        <v>1.9537779184546602e-002</v>
      </c>
      <c r="J32" s="58">
        <v>0.46000000000000002</v>
      </c>
      <c r="L32" s="120"/>
    </row>
    <row r="33" s="45" customFormat="1" ht="12" customHeight="1">
      <c r="A33" s="105"/>
      <c r="B33" s="106"/>
      <c r="C33" s="106"/>
      <c r="D33" s="106"/>
      <c r="E33" s="106"/>
      <c r="F33" s="143" t="s">
        <v>169</v>
      </c>
      <c r="G33" s="144">
        <f>SUM(G27:G32)</f>
        <v>6.7862370000000007</v>
      </c>
      <c r="H33" s="107"/>
      <c r="J33" s="51"/>
    </row>
    <row r="34" s="45" customFormat="1" ht="13.5">
      <c r="A34" s="142" t="str">
        <f>A14</f>
        <v xml:space="preserve">Observação: Tabela de Referência SINAPI / Julho 2024 - Não Desonerada e ANP - preço médio mensal ponderado praticado pelos distribuidores de produtos asfálticos</v>
      </c>
      <c r="B34" s="149"/>
      <c r="C34" s="149"/>
      <c r="D34" s="149"/>
      <c r="E34" s="149"/>
      <c r="F34" s="149"/>
      <c r="G34" s="149"/>
      <c r="H34" s="150"/>
      <c r="J34" s="51"/>
    </row>
    <row r="35" s="42" customFormat="1" ht="13.5">
      <c r="J35" s="123"/>
    </row>
    <row r="36" s="47" customFormat="1" ht="15">
      <c r="A36" s="182" t="s">
        <v>173</v>
      </c>
      <c r="B36" s="183"/>
      <c r="C36" s="184"/>
      <c r="D36" s="184"/>
      <c r="E36" s="184"/>
      <c r="F36" s="184"/>
      <c r="G36" s="184"/>
      <c r="H36" s="185"/>
      <c r="J36" s="49"/>
    </row>
    <row r="37" s="44" customFormat="1" ht="12" customHeight="1">
      <c r="A37" s="134" t="s">
        <v>116</v>
      </c>
      <c r="B37" s="135" t="s">
        <v>174</v>
      </c>
      <c r="C37" s="135" t="s">
        <v>180</v>
      </c>
      <c r="D37" s="135" t="s">
        <v>137</v>
      </c>
      <c r="E37" s="135" t="s">
        <v>72</v>
      </c>
      <c r="F37" s="135" t="s">
        <v>73</v>
      </c>
      <c r="G37" s="135" t="s">
        <v>74</v>
      </c>
      <c r="H37" s="136" t="s">
        <v>75</v>
      </c>
      <c r="J37" s="58" t="s">
        <v>121</v>
      </c>
    </row>
    <row r="38" s="45" customFormat="1" ht="13.5" customHeight="1">
      <c r="A38" s="130" t="s">
        <v>183</v>
      </c>
      <c r="B38" s="131" t="s">
        <v>183</v>
      </c>
      <c r="C38" s="128" t="s">
        <v>182</v>
      </c>
      <c r="D38" s="154" t="s">
        <v>175</v>
      </c>
      <c r="E38" s="59">
        <v>0.59999999999999998</v>
      </c>
      <c r="F38" s="155">
        <v>2.7799999999999998</v>
      </c>
      <c r="G38" s="59">
        <f>E38*F38</f>
        <v>1.6679999999999999</v>
      </c>
      <c r="H38" s="104">
        <f>G38/$G$44</f>
        <v>0.63902243359511024</v>
      </c>
      <c r="J38" s="58">
        <v>1.53</v>
      </c>
    </row>
    <row r="39" s="45" customFormat="1" ht="12" customHeight="1">
      <c r="A39" s="130" t="s">
        <v>115</v>
      </c>
      <c r="B39" s="131">
        <v>89035</v>
      </c>
      <c r="C39" s="126" t="s">
        <v>164</v>
      </c>
      <c r="D39" s="154" t="s">
        <v>176</v>
      </c>
      <c r="E39" s="124">
        <v>1.6999999999999999e-003</v>
      </c>
      <c r="F39" s="59">
        <v>130.41</v>
      </c>
      <c r="G39" s="59">
        <f t="shared" ref="G39:G43" si="3">E39*F39</f>
        <v>0.22169699999999998</v>
      </c>
      <c r="H39" s="104">
        <f t="shared" ref="H39:H43" si="4">G39/$G$44</f>
        <v>8.4933666942886787e-002</v>
      </c>
      <c r="J39" s="58">
        <v>1.77</v>
      </c>
      <c r="L39" s="120">
        <f>J39*0.8</f>
        <v>1.4160000000000001</v>
      </c>
    </row>
    <row r="40" s="45" customFormat="1" ht="12" customHeight="1">
      <c r="A40" s="130" t="s">
        <v>115</v>
      </c>
      <c r="B40" s="131">
        <v>89036</v>
      </c>
      <c r="C40" s="126" t="s">
        <v>165</v>
      </c>
      <c r="D40" s="154" t="s">
        <v>177</v>
      </c>
      <c r="E40" s="124">
        <v>4.1000000000000003e-003</v>
      </c>
      <c r="F40" s="59">
        <v>48.460000000000001</v>
      </c>
      <c r="G40" s="59">
        <f t="shared" si="3"/>
        <v>0.19868600000000003</v>
      </c>
      <c r="H40" s="104">
        <f t="shared" si="4"/>
        <v>7.6117992350886149e-002</v>
      </c>
      <c r="J40" s="58"/>
      <c r="L40" s="120"/>
    </row>
    <row r="41" s="45" customFormat="1" ht="36" customHeight="1">
      <c r="A41" s="130" t="s">
        <v>115</v>
      </c>
      <c r="B41" s="131">
        <v>91486</v>
      </c>
      <c r="C41" s="127" t="s">
        <v>166</v>
      </c>
      <c r="D41" s="154" t="s">
        <v>177</v>
      </c>
      <c r="E41" s="124">
        <v>1.6000000000000001e-003</v>
      </c>
      <c r="F41" s="59">
        <v>71.409999999999997</v>
      </c>
      <c r="G41" s="59">
        <f t="shared" si="3"/>
        <v>0.114256</v>
      </c>
      <c r="H41" s="104">
        <f t="shared" si="4"/>
        <v>4.3772270487315898e-002</v>
      </c>
      <c r="J41" s="58"/>
      <c r="L41" s="120"/>
    </row>
    <row r="42" s="45" customFormat="1" ht="36" customHeight="1">
      <c r="A42" s="130" t="s">
        <v>115</v>
      </c>
      <c r="B42" s="131">
        <v>83362</v>
      </c>
      <c r="C42" s="127" t="s">
        <v>167</v>
      </c>
      <c r="D42" s="154" t="s">
        <v>176</v>
      </c>
      <c r="E42" s="124">
        <v>1.e-003</v>
      </c>
      <c r="F42" s="59">
        <v>275.00999999999999</v>
      </c>
      <c r="G42" s="59">
        <f t="shared" si="3"/>
        <v>0.27500999999999998</v>
      </c>
      <c r="H42" s="104">
        <f t="shared" si="4"/>
        <v>0.10535824907853193</v>
      </c>
      <c r="J42" s="58"/>
      <c r="L42" s="120"/>
    </row>
    <row r="43" s="45" customFormat="1" ht="12" customHeight="1">
      <c r="A43" s="130" t="s">
        <v>115</v>
      </c>
      <c r="B43" s="154">
        <v>88316</v>
      </c>
      <c r="C43" s="127" t="s">
        <v>168</v>
      </c>
      <c r="D43" s="154" t="s">
        <v>178</v>
      </c>
      <c r="E43" s="124">
        <v>5.7999999999999996e-003</v>
      </c>
      <c r="F43" s="125">
        <v>22.859999999999999</v>
      </c>
      <c r="G43" s="125">
        <f t="shared" si="3"/>
        <v>0.13258799999999998</v>
      </c>
      <c r="H43" s="104">
        <f t="shared" si="4"/>
        <v>5.0795387545268869e-002</v>
      </c>
      <c r="J43" s="58">
        <v>0.46000000000000002</v>
      </c>
      <c r="L43" s="120"/>
    </row>
    <row r="44" s="45" customFormat="1" ht="12" customHeight="1">
      <c r="A44" s="105"/>
      <c r="B44" s="106"/>
      <c r="C44" s="106"/>
      <c r="D44" s="106"/>
      <c r="E44" s="106"/>
      <c r="F44" s="143" t="s">
        <v>169</v>
      </c>
      <c r="G44" s="144">
        <f>SUM(G38:G43)</f>
        <v>2.6102370000000001</v>
      </c>
      <c r="H44" s="107"/>
      <c r="J44" s="51"/>
    </row>
    <row r="45" s="45" customFormat="1" ht="13.5">
      <c r="A45" s="142" t="str">
        <f>A14</f>
        <v xml:space="preserve">Observação: Tabela de Referência SINAPI / Julho 2024 - Não Desonerada e ANP - preço médio mensal ponderado praticado pelos distribuidores de produtos asfálticos</v>
      </c>
      <c r="B45" s="106"/>
      <c r="C45" s="106"/>
      <c r="D45" s="106"/>
      <c r="E45" s="106"/>
      <c r="F45" s="106"/>
      <c r="G45" s="106"/>
      <c r="H45" s="107"/>
      <c r="J45" s="51"/>
    </row>
    <row r="46" s="42" customFormat="1" ht="12.75">
      <c r="J46" s="123"/>
    </row>
    <row r="47" s="42" customFormat="1" ht="12.75">
      <c r="J47" s="123"/>
    </row>
    <row r="48" s="45" customFormat="1" ht="12.75">
      <c r="A48" s="103"/>
      <c r="B48" s="42"/>
      <c r="C48" s="42"/>
      <c r="D48" s="42"/>
      <c r="E48" s="42"/>
      <c r="F48" s="42"/>
      <c r="G48" s="42"/>
      <c r="H48" s="42"/>
      <c r="I48" s="42"/>
      <c r="J48" s="51"/>
    </row>
    <row r="49" s="45" customFormat="1" ht="12.75">
      <c r="A49" s="103"/>
      <c r="B49" s="42"/>
      <c r="C49" s="42"/>
      <c r="D49" s="42"/>
      <c r="E49" s="42"/>
      <c r="F49" s="42"/>
      <c r="G49" s="42"/>
      <c r="H49" s="42"/>
      <c r="I49" s="42"/>
      <c r="J49" s="51"/>
    </row>
    <row r="50" s="45" customFormat="1" ht="12.75">
      <c r="A50" s="103"/>
      <c r="B50" s="42"/>
      <c r="C50" s="42"/>
      <c r="D50" s="42"/>
      <c r="E50" s="42"/>
      <c r="F50" s="42"/>
      <c r="G50" s="42"/>
      <c r="H50" s="42"/>
      <c r="I50" s="42"/>
      <c r="J50" s="51"/>
    </row>
    <row r="51" s="45" customFormat="1" ht="12.75">
      <c r="A51" s="103"/>
      <c r="B51" s="42"/>
      <c r="C51" s="42"/>
      <c r="D51" s="42"/>
      <c r="E51" s="42"/>
      <c r="F51" s="42"/>
      <c r="G51" s="42"/>
      <c r="H51" s="42"/>
      <c r="I51" s="42"/>
      <c r="J51" s="51"/>
    </row>
    <row r="52" s="45" customFormat="1" ht="12.75">
      <c r="A52" s="103"/>
      <c r="B52" s="42"/>
      <c r="C52" s="42"/>
      <c r="D52" s="42"/>
      <c r="E52" s="42"/>
      <c r="F52" s="42"/>
      <c r="G52" s="42"/>
      <c r="H52" s="42"/>
      <c r="I52" s="42"/>
      <c r="J52" s="51"/>
    </row>
    <row r="53" s="45" customFormat="1" ht="12.75">
      <c r="A53" s="103"/>
      <c r="B53" s="42"/>
      <c r="C53" s="42"/>
      <c r="D53" s="42"/>
      <c r="E53" s="42"/>
      <c r="F53" s="42"/>
      <c r="G53" s="42"/>
      <c r="H53" s="42"/>
      <c r="I53" s="42"/>
      <c r="J53" s="51"/>
    </row>
    <row r="54" s="45" customFormat="1" ht="12.75">
      <c r="A54" s="103"/>
      <c r="B54" s="42"/>
      <c r="C54" s="42"/>
      <c r="D54" s="42"/>
      <c r="E54" s="42"/>
      <c r="F54" s="42"/>
      <c r="G54" s="42"/>
      <c r="H54" s="42"/>
      <c r="I54" s="42"/>
      <c r="J54" s="51"/>
    </row>
    <row r="61" ht="15.75">
      <c r="C61" s="153" t="s">
        <v>187</v>
      </c>
    </row>
    <row r="62" ht="13.5" customHeight="1">
      <c r="A62" s="122" t="s">
        <v>155</v>
      </c>
      <c r="B62" s="114"/>
      <c r="C62" s="114"/>
      <c r="D62" s="114"/>
      <c r="E62" s="114"/>
      <c r="F62" s="114"/>
      <c r="G62" s="114"/>
      <c r="H62" s="115"/>
    </row>
    <row r="63" ht="14.25" customHeight="1">
      <c r="A63" s="121" t="s">
        <v>170</v>
      </c>
      <c r="B63" s="118"/>
      <c r="C63" s="118"/>
      <c r="D63" s="118"/>
      <c r="E63" s="118"/>
      <c r="F63" s="118"/>
      <c r="G63" s="118"/>
      <c r="H63" s="119"/>
    </row>
    <row r="64" ht="15" customHeight="1">
      <c r="A64" s="121" t="s">
        <v>186</v>
      </c>
      <c r="B64" s="118"/>
      <c r="C64" s="118"/>
      <c r="D64" s="118"/>
      <c r="E64" s="118"/>
      <c r="F64" s="118"/>
      <c r="G64" s="118"/>
      <c r="H64" s="119"/>
    </row>
    <row r="65" s="47" customFormat="1" ht="15" customHeight="1">
      <c r="A65" s="176" t="s">
        <v>70</v>
      </c>
      <c r="B65" s="177"/>
      <c r="C65" s="178"/>
      <c r="D65" s="178"/>
      <c r="E65" s="178"/>
      <c r="F65" s="178"/>
      <c r="G65" s="178"/>
      <c r="H65" s="179"/>
      <c r="J65" s="49"/>
    </row>
    <row r="66" s="47" customFormat="1" ht="15">
      <c r="A66" s="176" t="s">
        <v>156</v>
      </c>
      <c r="B66" s="177"/>
      <c r="C66" s="178"/>
      <c r="D66" s="178"/>
      <c r="E66" s="178"/>
      <c r="F66" s="178"/>
      <c r="G66" s="178"/>
      <c r="H66" s="179"/>
      <c r="J66" s="49"/>
    </row>
    <row r="67" s="45" customFormat="1" ht="12.75">
      <c r="A67" s="134" t="s">
        <v>116</v>
      </c>
      <c r="B67" s="151" t="s">
        <v>174</v>
      </c>
      <c r="C67" s="137" t="s">
        <v>71</v>
      </c>
      <c r="D67" s="137" t="s">
        <v>137</v>
      </c>
      <c r="E67" s="137" t="s">
        <v>72</v>
      </c>
      <c r="F67" s="137" t="s">
        <v>73</v>
      </c>
      <c r="G67" s="137" t="s">
        <v>74</v>
      </c>
      <c r="H67" s="138" t="s">
        <v>75</v>
      </c>
      <c r="J67" s="58" t="s">
        <v>121</v>
      </c>
    </row>
    <row r="68" s="96" customFormat="1" ht="12.75">
      <c r="A68" s="133" t="s">
        <v>160</v>
      </c>
      <c r="B68" s="131">
        <v>1</v>
      </c>
      <c r="C68" s="126" t="s">
        <v>159</v>
      </c>
      <c r="D68" s="46" t="s">
        <v>76</v>
      </c>
      <c r="E68" s="59">
        <v>7.8300000000000001</v>
      </c>
      <c r="F68" s="59">
        <v>0</v>
      </c>
      <c r="G68" s="60">
        <f>E68*F68</f>
        <v>0</v>
      </c>
      <c r="H68" s="104">
        <f>G68/$G$11</f>
        <v>0</v>
      </c>
      <c r="J68" s="58"/>
      <c r="L68" s="120"/>
    </row>
    <row r="69" s="96" customFormat="1" ht="12.75">
      <c r="A69" s="133" t="s">
        <v>160</v>
      </c>
      <c r="B69" s="131">
        <v>2</v>
      </c>
      <c r="C69" s="126" t="s">
        <v>181</v>
      </c>
      <c r="D69" s="46" t="s">
        <v>76</v>
      </c>
      <c r="E69" s="59">
        <v>7.8300000000000001</v>
      </c>
      <c r="F69" s="59">
        <v>0</v>
      </c>
      <c r="G69" s="60">
        <f t="shared" ref="G69:G70" si="5">E69*F69</f>
        <v>0</v>
      </c>
      <c r="H69" s="104">
        <f>G69/$G$11</f>
        <v>0</v>
      </c>
      <c r="J69" s="58">
        <v>6.6100000000000003</v>
      </c>
      <c r="L69" s="120">
        <f>J69*0.6</f>
        <v>3.9660000000000002</v>
      </c>
    </row>
    <row r="70" s="45" customFormat="1" ht="25.5">
      <c r="A70" s="133" t="s">
        <v>115</v>
      </c>
      <c r="B70" s="132">
        <v>93596</v>
      </c>
      <c r="C70" s="129" t="s">
        <v>161</v>
      </c>
      <c r="D70" s="46" t="s">
        <v>185</v>
      </c>
      <c r="E70" s="60">
        <v>22</v>
      </c>
      <c r="F70" s="60">
        <v>0.62</v>
      </c>
      <c r="G70" s="60">
        <f t="shared" si="5"/>
        <v>13.640000000000001</v>
      </c>
      <c r="H70" s="104">
        <f>G70/$G$11</f>
        <v>2.1324015254112299e-002</v>
      </c>
      <c r="J70" s="58">
        <v>0.46000000000000002</v>
      </c>
      <c r="L70" s="120">
        <f>J70*0.8</f>
        <v>0.36800000000000005</v>
      </c>
    </row>
    <row r="71" s="45" customFormat="1" ht="25.5">
      <c r="A71" s="133" t="s">
        <v>115</v>
      </c>
      <c r="B71" s="132">
        <v>95995</v>
      </c>
      <c r="C71" s="129" t="s">
        <v>157</v>
      </c>
      <c r="D71" s="46" t="s">
        <v>77</v>
      </c>
      <c r="E71" s="60">
        <v>1</v>
      </c>
      <c r="F71" s="139">
        <v>548.76999999999998</v>
      </c>
      <c r="G71" s="139">
        <f>E71*F71</f>
        <v>548.76999999999998</v>
      </c>
      <c r="H71" s="104">
        <f>G71/$G$11</f>
        <v>0.85791641136357821</v>
      </c>
      <c r="J71" s="58">
        <f>K71/2.5548</f>
        <v>356.30186315954279</v>
      </c>
      <c r="K71" s="58">
        <v>910.27999999999997</v>
      </c>
      <c r="L71" s="120">
        <f>J71*0.81</f>
        <v>288.60450915922968</v>
      </c>
    </row>
    <row r="72" s="45" customFormat="1" ht="12.75">
      <c r="A72" s="41"/>
      <c r="B72" s="42"/>
      <c r="C72" s="42"/>
      <c r="D72" s="42"/>
      <c r="E72" s="42"/>
      <c r="F72" s="40" t="s">
        <v>78</v>
      </c>
      <c r="G72" s="141">
        <f>SUM(G68:G71)</f>
        <v>562.40999999999997</v>
      </c>
      <c r="H72" s="43"/>
      <c r="J72" s="51"/>
    </row>
    <row r="73" s="45" customFormat="1" ht="12.75">
      <c r="A73" s="41"/>
      <c r="B73" s="42"/>
      <c r="C73" s="50"/>
      <c r="D73" s="42"/>
      <c r="E73" s="42"/>
      <c r="F73" s="40" t="s">
        <v>122</v>
      </c>
      <c r="G73" s="141">
        <f>G72*0.21</f>
        <v>118.10609999999998</v>
      </c>
      <c r="H73" s="43"/>
      <c r="J73" s="51"/>
    </row>
    <row r="74" s="45" customFormat="1" ht="13.5">
      <c r="A74" s="105"/>
      <c r="B74" s="106"/>
      <c r="C74" s="106"/>
      <c r="D74" s="106"/>
      <c r="E74" s="106"/>
      <c r="F74" s="147" t="s">
        <v>79</v>
      </c>
      <c r="G74" s="148">
        <f>G72+G73</f>
        <v>680.51609999999994</v>
      </c>
      <c r="H74" s="107"/>
      <c r="J74" s="51"/>
    </row>
    <row r="75" s="45" customFormat="1" ht="12.75">
      <c r="A75" s="145" t="s">
        <v>171</v>
      </c>
      <c r="B75" s="140"/>
      <c r="C75" s="140"/>
      <c r="D75" s="140"/>
      <c r="E75" s="140"/>
      <c r="F75" s="140"/>
      <c r="G75" s="140"/>
      <c r="H75" s="146"/>
      <c r="J75" s="51"/>
    </row>
    <row r="76" s="45" customFormat="1" ht="12.75">
      <c r="A76" s="41"/>
      <c r="B76" s="42"/>
      <c r="C76" s="42"/>
      <c r="D76" s="42"/>
      <c r="E76" s="42"/>
      <c r="F76" s="42"/>
      <c r="G76" s="42"/>
      <c r="H76" s="43"/>
      <c r="J76" s="51"/>
    </row>
    <row r="77" s="45" customFormat="1" ht="12.75">
      <c r="A77" s="41"/>
      <c r="B77" s="42"/>
      <c r="C77" s="42"/>
      <c r="D77" s="42"/>
      <c r="E77" s="42"/>
      <c r="F77" s="42"/>
      <c r="G77" s="42"/>
      <c r="H77" s="43"/>
      <c r="J77" s="51"/>
    </row>
    <row r="78" s="45" customFormat="1" ht="12.75">
      <c r="A78" s="41"/>
      <c r="B78" s="42"/>
      <c r="C78" s="42"/>
      <c r="D78" s="42"/>
      <c r="E78" s="42"/>
      <c r="F78" s="42"/>
      <c r="G78" s="42"/>
      <c r="H78" s="43"/>
      <c r="J78" s="51"/>
    </row>
    <row r="79" s="45" customFormat="1" ht="12.75">
      <c r="A79" s="41"/>
      <c r="B79" s="42"/>
      <c r="C79" s="42"/>
      <c r="D79" s="42"/>
      <c r="E79" s="42"/>
      <c r="F79" s="42"/>
      <c r="G79" s="42"/>
      <c r="H79" s="43"/>
      <c r="J79" s="51"/>
    </row>
    <row r="80" s="45" customFormat="1" ht="12.75">
      <c r="A80" s="41"/>
      <c r="B80" s="42"/>
      <c r="C80" s="108" t="s">
        <v>158</v>
      </c>
      <c r="D80" s="109"/>
      <c r="E80" s="110"/>
      <c r="F80" s="109"/>
      <c r="G80" s="109"/>
      <c r="H80" s="112"/>
      <c r="J80" s="51"/>
    </row>
    <row r="81" s="45" customFormat="1" ht="11.25" customHeight="1">
      <c r="A81" s="41"/>
      <c r="B81" s="42"/>
      <c r="C81" s="92" t="s">
        <v>162</v>
      </c>
      <c r="D81" s="89"/>
      <c r="E81" s="111"/>
      <c r="F81" s="89"/>
      <c r="G81" s="89"/>
      <c r="H81" s="113"/>
      <c r="J81" s="51"/>
    </row>
    <row r="82" s="45" customFormat="1" ht="9.75" customHeight="1">
      <c r="A82" s="41"/>
      <c r="B82" s="42"/>
      <c r="C82" s="93" t="s">
        <v>113</v>
      </c>
      <c r="D82" s="89"/>
      <c r="E82" s="111"/>
      <c r="F82" s="89"/>
      <c r="G82" s="89"/>
      <c r="H82" s="113"/>
      <c r="J82" s="51"/>
    </row>
    <row r="83" s="45" customFormat="1" ht="12.75">
      <c r="A83" s="41"/>
      <c r="B83" s="42"/>
      <c r="C83" s="88" t="s">
        <v>114</v>
      </c>
      <c r="D83" s="180" t="s">
        <v>172</v>
      </c>
      <c r="E83" s="180"/>
      <c r="F83" s="180"/>
      <c r="G83" s="180"/>
      <c r="H83" s="181"/>
      <c r="J83" s="51"/>
    </row>
    <row r="84" s="45" customFormat="1" ht="8.25" customHeight="1">
      <c r="A84" s="105"/>
      <c r="B84" s="106"/>
      <c r="C84" s="106"/>
      <c r="D84" s="106"/>
      <c r="E84" s="106"/>
      <c r="F84" s="106"/>
      <c r="G84" s="106"/>
      <c r="H84" s="107"/>
      <c r="J84" s="51"/>
    </row>
    <row r="85" s="45" customFormat="1" ht="12.75">
      <c r="A85" s="103"/>
      <c r="B85" s="42"/>
      <c r="C85" s="42"/>
      <c r="D85" s="42"/>
      <c r="E85" s="42"/>
      <c r="F85" s="42"/>
      <c r="G85" s="42"/>
      <c r="H85" s="42"/>
      <c r="I85" s="42"/>
      <c r="J85" s="51"/>
    </row>
    <row r="86" ht="15.75">
      <c r="C86" s="153" t="s">
        <v>188</v>
      </c>
    </row>
    <row r="87" ht="13.5" customHeight="1">
      <c r="A87" s="122" t="s">
        <v>155</v>
      </c>
      <c r="B87" s="114"/>
      <c r="C87" s="114"/>
      <c r="D87" s="114"/>
      <c r="E87" s="114"/>
      <c r="F87" s="114"/>
      <c r="G87" s="114"/>
      <c r="H87" s="115"/>
    </row>
    <row r="88" ht="14.25" customHeight="1">
      <c r="A88" s="121" t="s">
        <v>170</v>
      </c>
      <c r="B88" s="118"/>
      <c r="C88" s="118"/>
      <c r="D88" s="118"/>
      <c r="E88" s="118"/>
      <c r="F88" s="118"/>
      <c r="G88" s="118"/>
      <c r="H88" s="119"/>
    </row>
    <row r="89" ht="15" customHeight="1">
      <c r="A89" s="121" t="s">
        <v>186</v>
      </c>
      <c r="B89" s="118"/>
      <c r="C89" s="118"/>
      <c r="D89" s="118"/>
      <c r="E89" s="118"/>
      <c r="F89" s="118"/>
      <c r="G89" s="118"/>
      <c r="H89" s="119"/>
    </row>
    <row r="90" s="47" customFormat="1" ht="15" customHeight="1">
      <c r="A90" s="176" t="s">
        <v>70</v>
      </c>
      <c r="B90" s="177"/>
      <c r="C90" s="178"/>
      <c r="D90" s="178"/>
      <c r="E90" s="178"/>
      <c r="F90" s="178"/>
      <c r="G90" s="178"/>
      <c r="H90" s="179"/>
      <c r="J90" s="49"/>
    </row>
    <row r="91" s="47" customFormat="1" ht="15">
      <c r="A91" s="176" t="s">
        <v>156</v>
      </c>
      <c r="B91" s="177"/>
      <c r="C91" s="178"/>
      <c r="D91" s="178"/>
      <c r="E91" s="178"/>
      <c r="F91" s="178"/>
      <c r="G91" s="178"/>
      <c r="H91" s="179"/>
      <c r="J91" s="49"/>
    </row>
    <row r="92" s="45" customFormat="1" ht="12.75">
      <c r="A92" s="134" t="s">
        <v>116</v>
      </c>
      <c r="B92" s="152" t="s">
        <v>174</v>
      </c>
      <c r="C92" s="137" t="s">
        <v>71</v>
      </c>
      <c r="D92" s="137" t="s">
        <v>137</v>
      </c>
      <c r="E92" s="137" t="s">
        <v>72</v>
      </c>
      <c r="F92" s="137" t="s">
        <v>73</v>
      </c>
      <c r="G92" s="137" t="s">
        <v>74</v>
      </c>
      <c r="H92" s="138" t="s">
        <v>75</v>
      </c>
      <c r="J92" s="58" t="s">
        <v>121</v>
      </c>
    </row>
    <row r="93" s="96" customFormat="1" ht="12.75">
      <c r="A93" s="133" t="s">
        <v>160</v>
      </c>
      <c r="B93" s="131">
        <v>1</v>
      </c>
      <c r="C93" s="126" t="s">
        <v>159</v>
      </c>
      <c r="D93" s="46" t="s">
        <v>76</v>
      </c>
      <c r="E93" s="59">
        <v>7.8300000000000001</v>
      </c>
      <c r="F93" s="59">
        <v>0</v>
      </c>
      <c r="G93" s="60">
        <f>E93*F93</f>
        <v>0</v>
      </c>
      <c r="H93" s="104">
        <f>G93/$G$11</f>
        <v>0</v>
      </c>
      <c r="J93" s="58"/>
      <c r="L93" s="120"/>
    </row>
    <row r="94" s="96" customFormat="1" ht="12.75">
      <c r="A94" s="133" t="s">
        <v>160</v>
      </c>
      <c r="B94" s="131">
        <v>2</v>
      </c>
      <c r="C94" s="126" t="s">
        <v>181</v>
      </c>
      <c r="D94" s="46" t="s">
        <v>76</v>
      </c>
      <c r="E94" s="59">
        <v>7.8300000000000001</v>
      </c>
      <c r="F94" s="59">
        <v>0</v>
      </c>
      <c r="G94" s="60">
        <f t="shared" ref="G94:G95" si="6">E94*F94</f>
        <v>0</v>
      </c>
      <c r="H94" s="104">
        <f>G94/$G$11</f>
        <v>0</v>
      </c>
      <c r="J94" s="58">
        <v>6.6100000000000003</v>
      </c>
      <c r="L94" s="120">
        <f>J94*0.6</f>
        <v>3.9660000000000002</v>
      </c>
    </row>
    <row r="95" s="45" customFormat="1" ht="25.5">
      <c r="A95" s="133" t="s">
        <v>115</v>
      </c>
      <c r="B95" s="132">
        <v>93596</v>
      </c>
      <c r="C95" s="129" t="s">
        <v>161</v>
      </c>
      <c r="D95" s="46" t="s">
        <v>185</v>
      </c>
      <c r="E95" s="60">
        <v>22</v>
      </c>
      <c r="F95" s="60">
        <v>0.62</v>
      </c>
      <c r="G95" s="60">
        <f t="shared" si="6"/>
        <v>13.640000000000001</v>
      </c>
      <c r="H95" s="104">
        <f>G95/$G$11</f>
        <v>2.1324015254112299e-002</v>
      </c>
      <c r="J95" s="58">
        <v>0.46000000000000002</v>
      </c>
      <c r="L95" s="120">
        <f>J95*0.8</f>
        <v>0.36800000000000005</v>
      </c>
    </row>
    <row r="96" s="45" customFormat="1" ht="25.5">
      <c r="A96" s="133" t="s">
        <v>115</v>
      </c>
      <c r="B96" s="132">
        <v>95995</v>
      </c>
      <c r="C96" s="129" t="s">
        <v>157</v>
      </c>
      <c r="D96" s="46" t="s">
        <v>77</v>
      </c>
      <c r="E96" s="60">
        <v>1</v>
      </c>
      <c r="F96" s="139">
        <v>526.77999999999997</v>
      </c>
      <c r="G96" s="139">
        <f>E96*F96</f>
        <v>526.77999999999997</v>
      </c>
      <c r="H96" s="104">
        <f>G96/$G$11</f>
        <v>0.8235384718153429</v>
      </c>
      <c r="J96" s="58">
        <f>K96/2.5548</f>
        <v>356.30186315954279</v>
      </c>
      <c r="K96" s="58">
        <v>910.27999999999997</v>
      </c>
      <c r="L96" s="120">
        <f>J96*0.81</f>
        <v>288.60450915922968</v>
      </c>
    </row>
    <row r="97" s="45" customFormat="1" ht="12.75">
      <c r="A97" s="41"/>
      <c r="B97" s="42"/>
      <c r="C97" s="42"/>
      <c r="D97" s="42"/>
      <c r="E97" s="42"/>
      <c r="F97" s="40" t="s">
        <v>78</v>
      </c>
      <c r="G97" s="141">
        <f>SUM(G93:G96)</f>
        <v>540.41999999999996</v>
      </c>
      <c r="H97" s="43"/>
      <c r="J97" s="51"/>
    </row>
    <row r="98" s="45" customFormat="1" ht="12.75">
      <c r="A98" s="41"/>
      <c r="B98" s="42"/>
      <c r="C98" s="50"/>
      <c r="D98" s="42"/>
      <c r="E98" s="42"/>
      <c r="F98" s="40" t="s">
        <v>122</v>
      </c>
      <c r="G98" s="141">
        <f>G97*0.21</f>
        <v>113.48819999999999</v>
      </c>
      <c r="H98" s="43"/>
      <c r="J98" s="51"/>
    </row>
    <row r="99" s="45" customFormat="1" ht="13.5">
      <c r="A99" s="105"/>
      <c r="B99" s="106"/>
      <c r="C99" s="106"/>
      <c r="D99" s="106"/>
      <c r="E99" s="106"/>
      <c r="F99" s="147" t="s">
        <v>79</v>
      </c>
      <c r="G99" s="148">
        <f>G97+G98</f>
        <v>653.90819999999997</v>
      </c>
      <c r="H99" s="107"/>
      <c r="J99" s="51"/>
    </row>
    <row r="100" s="45" customFormat="1" ht="12.75">
      <c r="A100" s="145" t="s">
        <v>171</v>
      </c>
      <c r="B100" s="140"/>
      <c r="C100" s="140"/>
      <c r="D100" s="140"/>
      <c r="E100" s="140"/>
      <c r="F100" s="140"/>
      <c r="G100" s="140"/>
      <c r="H100" s="146"/>
      <c r="J100" s="51"/>
    </row>
    <row r="101" s="45" customFormat="1" ht="12.75">
      <c r="A101" s="41"/>
      <c r="B101" s="42"/>
      <c r="C101" s="42"/>
      <c r="D101" s="42"/>
      <c r="E101" s="42"/>
      <c r="F101" s="42"/>
      <c r="G101" s="42"/>
      <c r="H101" s="43"/>
      <c r="J101" s="51"/>
    </row>
    <row r="102" s="45" customFormat="1" ht="12.75">
      <c r="A102" s="41"/>
      <c r="B102" s="42"/>
      <c r="C102" s="42"/>
      <c r="D102" s="42"/>
      <c r="E102" s="42"/>
      <c r="F102" s="42"/>
      <c r="G102" s="42"/>
      <c r="H102" s="43"/>
      <c r="J102" s="51"/>
    </row>
    <row r="103" s="45" customFormat="1" ht="12.75">
      <c r="A103" s="41"/>
      <c r="B103" s="42"/>
      <c r="C103" s="42"/>
      <c r="D103" s="42"/>
      <c r="E103" s="42"/>
      <c r="F103" s="42"/>
      <c r="G103" s="42"/>
      <c r="H103" s="43"/>
      <c r="J103" s="51"/>
    </row>
    <row r="104" s="45" customFormat="1" ht="12.75">
      <c r="A104" s="41"/>
      <c r="B104" s="42"/>
      <c r="C104" s="42"/>
      <c r="D104" s="42"/>
      <c r="E104" s="42"/>
      <c r="F104" s="42"/>
      <c r="G104" s="42"/>
      <c r="H104" s="43"/>
      <c r="J104" s="51"/>
    </row>
    <row r="105" s="45" customFormat="1" ht="12.75">
      <c r="A105" s="41"/>
      <c r="B105" s="42"/>
      <c r="C105" s="108" t="s">
        <v>158</v>
      </c>
      <c r="D105" s="109"/>
      <c r="E105" s="110"/>
      <c r="F105" s="109"/>
      <c r="G105" s="109"/>
      <c r="H105" s="112"/>
      <c r="J105" s="51"/>
    </row>
    <row r="106" s="45" customFormat="1" ht="11.25" customHeight="1">
      <c r="A106" s="41"/>
      <c r="B106" s="42"/>
      <c r="C106" s="92" t="s">
        <v>162</v>
      </c>
      <c r="D106" s="89"/>
      <c r="E106" s="111"/>
      <c r="F106" s="89"/>
      <c r="G106" s="89"/>
      <c r="H106" s="113"/>
      <c r="J106" s="51"/>
    </row>
    <row r="107" s="45" customFormat="1" ht="9.75" customHeight="1">
      <c r="A107" s="41"/>
      <c r="B107" s="42"/>
      <c r="C107" s="93" t="s">
        <v>113</v>
      </c>
      <c r="D107" s="89"/>
      <c r="E107" s="111"/>
      <c r="F107" s="89"/>
      <c r="G107" s="89"/>
      <c r="H107" s="113"/>
      <c r="J107" s="51"/>
    </row>
    <row r="108" s="45" customFormat="1" ht="12.75">
      <c r="A108" s="41"/>
      <c r="B108" s="42"/>
      <c r="C108" s="88" t="s">
        <v>114</v>
      </c>
      <c r="D108" s="180" t="s">
        <v>172</v>
      </c>
      <c r="E108" s="180"/>
      <c r="F108" s="180"/>
      <c r="G108" s="180"/>
      <c r="H108" s="181"/>
      <c r="J108" s="51"/>
    </row>
    <row r="109" s="45" customFormat="1" ht="8.25" customHeight="1">
      <c r="A109" s="105"/>
      <c r="B109" s="106"/>
      <c r="C109" s="106"/>
      <c r="D109" s="106"/>
      <c r="E109" s="106"/>
      <c r="F109" s="106"/>
      <c r="G109" s="106"/>
      <c r="H109" s="107"/>
      <c r="J109" s="51"/>
    </row>
  </sheetData>
  <mergeCells count="12">
    <mergeCell ref="A90:H90"/>
    <mergeCell ref="A91:H91"/>
    <mergeCell ref="D108:H108"/>
    <mergeCell ref="A66:H66"/>
    <mergeCell ref="D83:H83"/>
    <mergeCell ref="A65:H65"/>
    <mergeCell ref="A4:H4"/>
    <mergeCell ref="A5:H5"/>
    <mergeCell ref="D22:H22"/>
    <mergeCell ref="A36:H36"/>
    <mergeCell ref="A25:H25"/>
    <mergeCell ref="A14:H14"/>
  </mergeCells>
  <pageMargins left="0.511811024" right="0.511811024" top="0.78740157500000008" bottom="0.78740157500000008" header="0.31496062000000008" footer="0.31496062000000008"/>
  <pageSetup paperSize="9" scale="9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5" workbookViewId="0">
      <selection activeCell="D54" sqref="D54"/>
    </sheetView>
  </sheetViews>
  <sheetFormatPr defaultColWidth="9.33203125" defaultRowHeight="12.75"/>
  <cols>
    <col customWidth="1" min="1" max="1" style="1" width="10.5"/>
    <col bestFit="1" customWidth="1" min="2" max="2" style="1" width="45.1640625"/>
    <col bestFit="1" customWidth="1" min="3" max="3" style="1" width="11.1640625"/>
    <col bestFit="1" customWidth="1" min="4" max="4" style="1" width="10.83203125"/>
    <col bestFit="1" customWidth="1" min="5" max="5" style="1" width="12.83203125"/>
    <col bestFit="1" customWidth="1" min="6" max="6" style="1" width="10.5"/>
    <col customWidth="1" min="7" max="7" style="1" width="16.83203125"/>
    <col customWidth="1" min="8" max="8" style="1" width="23"/>
    <col min="9" max="16384" style="1" width="9.33203125"/>
  </cols>
  <sheetData>
    <row r="1" ht="16.5">
      <c r="A1" s="192" t="s">
        <v>104</v>
      </c>
      <c r="B1" s="192"/>
      <c r="C1" s="192"/>
      <c r="D1" s="192"/>
      <c r="E1" s="192"/>
      <c r="F1" s="192"/>
      <c r="G1" s="192"/>
      <c r="H1" s="192"/>
    </row>
    <row r="2" ht="16.5">
      <c r="A2" s="189" t="s">
        <v>105</v>
      </c>
      <c r="B2" s="190"/>
      <c r="C2" s="190"/>
      <c r="D2" s="190"/>
      <c r="E2" s="190"/>
      <c r="F2" s="190"/>
      <c r="G2" s="190"/>
      <c r="H2" s="191"/>
    </row>
    <row r="3" s="0" customFormat="1">
      <c r="A3" s="196" t="s">
        <v>64</v>
      </c>
      <c r="B3" s="197"/>
      <c r="C3" s="197"/>
      <c r="D3" s="197"/>
      <c r="E3" s="197"/>
      <c r="F3" s="197"/>
      <c r="G3" s="197"/>
      <c r="H3" s="26" t="s">
        <v>65</v>
      </c>
    </row>
    <row r="4" s="0" customFormat="1">
      <c r="A4" s="196" t="s">
        <v>66</v>
      </c>
      <c r="B4" s="197"/>
      <c r="C4" s="16">
        <v>43221</v>
      </c>
      <c r="D4" s="197" t="s">
        <v>67</v>
      </c>
      <c r="E4" s="197"/>
      <c r="F4" s="197"/>
      <c r="G4" s="17">
        <v>83</v>
      </c>
      <c r="H4" s="26" t="s">
        <v>68</v>
      </c>
    </row>
    <row r="5" s="0" customFormat="1" ht="12.75" customHeight="1">
      <c r="A5" s="198" t="s">
        <v>98</v>
      </c>
      <c r="B5" s="199"/>
      <c r="C5" s="201" t="s">
        <v>69</v>
      </c>
      <c r="D5" s="201"/>
      <c r="E5" s="201"/>
      <c r="F5" s="201"/>
      <c r="G5" s="201"/>
      <c r="H5" s="202"/>
    </row>
    <row r="6" s="0" customFormat="1">
      <c r="A6" s="200"/>
      <c r="B6" s="199"/>
      <c r="C6" s="201"/>
      <c r="D6" s="201"/>
      <c r="E6" s="201"/>
      <c r="F6" s="201"/>
      <c r="G6" s="201"/>
      <c r="H6" s="202"/>
    </row>
    <row r="7" ht="18" customHeight="1">
      <c r="A7" s="204" t="s">
        <v>8</v>
      </c>
      <c r="B7" s="205"/>
      <c r="C7" s="205" t="s">
        <v>63</v>
      </c>
      <c r="D7" s="193" t="s">
        <v>0</v>
      </c>
      <c r="E7" s="193"/>
      <c r="F7" s="193" t="s">
        <v>3</v>
      </c>
      <c r="G7" s="193"/>
      <c r="H7" s="26" t="s">
        <v>6</v>
      </c>
    </row>
    <row r="8">
      <c r="A8" s="206"/>
      <c r="B8" s="205"/>
      <c r="C8" s="205"/>
      <c r="D8" s="15" t="s">
        <v>1</v>
      </c>
      <c r="E8" s="15" t="s">
        <v>2</v>
      </c>
      <c r="F8" s="15" t="s">
        <v>4</v>
      </c>
      <c r="G8" s="15" t="s">
        <v>5</v>
      </c>
      <c r="H8" s="26" t="s">
        <v>7</v>
      </c>
    </row>
    <row r="9" ht="12.75" customHeight="1">
      <c r="A9" s="194" t="s">
        <v>9</v>
      </c>
      <c r="B9" s="195"/>
      <c r="C9" s="18">
        <v>1</v>
      </c>
      <c r="D9" s="19">
        <v>1</v>
      </c>
      <c r="E9" s="19">
        <v>0</v>
      </c>
      <c r="F9" s="20">
        <v>42.271700000000003</v>
      </c>
      <c r="G9" s="20">
        <v>19.191500000000001</v>
      </c>
      <c r="H9" s="27">
        <v>42.271700000000003</v>
      </c>
    </row>
    <row r="10" ht="12.75" customHeight="1">
      <c r="A10" s="194" t="s">
        <v>10</v>
      </c>
      <c r="B10" s="195"/>
      <c r="C10" s="18">
        <v>1</v>
      </c>
      <c r="D10" s="19">
        <v>0.56999999999999995</v>
      </c>
      <c r="E10" s="19">
        <v>0.42999999999999999</v>
      </c>
      <c r="F10" s="20">
        <v>139.59960000000001</v>
      </c>
      <c r="G10" s="20">
        <v>55.145499999999998</v>
      </c>
      <c r="H10" s="27">
        <f>(D10*F10)+(E10*G10)</f>
        <v>103.28433699999999</v>
      </c>
    </row>
    <row r="11" ht="12.75" customHeight="1">
      <c r="A11" s="194" t="s">
        <v>11</v>
      </c>
      <c r="B11" s="195"/>
      <c r="C11" s="18">
        <v>1</v>
      </c>
      <c r="D11" s="19">
        <v>1</v>
      </c>
      <c r="E11" s="19">
        <v>0</v>
      </c>
      <c r="F11" s="20">
        <v>227.9734</v>
      </c>
      <c r="G11" s="20">
        <v>9.6588999999999992</v>
      </c>
      <c r="H11" s="27">
        <v>227.9734</v>
      </c>
    </row>
    <row r="12" ht="28.5" customHeight="1">
      <c r="A12" s="203" t="s">
        <v>95</v>
      </c>
      <c r="B12" s="195"/>
      <c r="C12" s="18">
        <v>2</v>
      </c>
      <c r="D12" s="19">
        <v>2</v>
      </c>
      <c r="E12" s="19">
        <v>0</v>
      </c>
      <c r="F12" s="20">
        <v>19.075900000000001</v>
      </c>
      <c r="G12" s="20">
        <v>13.000080000000001</v>
      </c>
      <c r="H12" s="27">
        <f>(D12*F12)+(E12*G12)</f>
        <v>38.151800000000001</v>
      </c>
    </row>
    <row r="13" ht="12.75" customHeight="1">
      <c r="A13" s="194" t="s">
        <v>12</v>
      </c>
      <c r="B13" s="195"/>
      <c r="C13" s="18">
        <v>1</v>
      </c>
      <c r="D13" s="19">
        <v>1</v>
      </c>
      <c r="E13" s="19">
        <v>0</v>
      </c>
      <c r="F13" s="20">
        <v>762.12800000000004</v>
      </c>
      <c r="G13" s="20">
        <v>406.84379999999999</v>
      </c>
      <c r="H13" s="27">
        <v>762.12800000000004</v>
      </c>
    </row>
    <row r="14">
      <c r="A14" s="207" t="s">
        <v>13</v>
      </c>
      <c r="B14" s="208"/>
      <c r="C14" s="21"/>
      <c r="D14" s="21"/>
      <c r="E14" s="21"/>
      <c r="F14" s="209"/>
      <c r="G14" s="209"/>
      <c r="H14" s="28"/>
    </row>
    <row r="15">
      <c r="A15" s="210"/>
      <c r="B15" s="209"/>
      <c r="C15" s="21"/>
      <c r="D15" s="21"/>
      <c r="E15" s="21"/>
      <c r="F15" s="211" t="s">
        <v>14</v>
      </c>
      <c r="G15" s="211"/>
      <c r="H15" s="29">
        <f>SUM(H9:H13)</f>
        <v>1173.8092369999999</v>
      </c>
    </row>
    <row r="16">
      <c r="A16" s="212" t="s">
        <v>15</v>
      </c>
      <c r="B16" s="211"/>
      <c r="C16" s="22" t="s">
        <v>63</v>
      </c>
      <c r="D16" s="23" t="s">
        <v>16</v>
      </c>
      <c r="E16" s="21"/>
      <c r="F16" s="213" t="s">
        <v>17</v>
      </c>
      <c r="G16" s="213"/>
      <c r="H16" s="30" t="s">
        <v>18</v>
      </c>
    </row>
    <row r="17">
      <c r="A17" s="194" t="s">
        <v>19</v>
      </c>
      <c r="B17" s="195"/>
      <c r="C17" s="18">
        <v>8</v>
      </c>
      <c r="D17" s="23" t="s">
        <v>20</v>
      </c>
      <c r="E17" s="21"/>
      <c r="F17" s="214">
        <v>17.446100000000001</v>
      </c>
      <c r="G17" s="214"/>
      <c r="H17" s="27">
        <f>C17*F17</f>
        <v>139.56880000000001</v>
      </c>
    </row>
    <row r="18" ht="29.25" customHeight="1">
      <c r="A18" s="210"/>
      <c r="B18" s="209"/>
      <c r="C18" s="21"/>
      <c r="D18" s="21"/>
      <c r="E18" s="21"/>
      <c r="F18" s="195" t="s">
        <v>21</v>
      </c>
      <c r="G18" s="195"/>
      <c r="H18" s="27">
        <f>H17</f>
        <v>139.56880000000001</v>
      </c>
    </row>
    <row r="19" ht="30" customHeight="1">
      <c r="A19" s="210"/>
      <c r="B19" s="209"/>
      <c r="C19" s="21"/>
      <c r="D19" s="21"/>
      <c r="E19" s="21"/>
      <c r="F19" s="213" t="s">
        <v>22</v>
      </c>
      <c r="G19" s="213"/>
      <c r="H19" s="29">
        <f>H18+H15</f>
        <v>1313.3780369999999</v>
      </c>
    </row>
    <row r="20" ht="30" customHeight="1">
      <c r="A20" s="210"/>
      <c r="B20" s="209"/>
      <c r="C20" s="21"/>
      <c r="D20" s="21"/>
      <c r="E20" s="21"/>
      <c r="F20" s="215" t="s">
        <v>23</v>
      </c>
      <c r="G20" s="216"/>
      <c r="H20" s="27">
        <v>15.8238</v>
      </c>
    </row>
    <row r="21">
      <c r="A21" s="212" t="s">
        <v>24</v>
      </c>
      <c r="B21" s="211"/>
      <c r="C21" s="22" t="s">
        <v>63</v>
      </c>
      <c r="D21" s="23" t="s">
        <v>16</v>
      </c>
      <c r="E21" s="21"/>
      <c r="F21" s="213" t="s">
        <v>25</v>
      </c>
      <c r="G21" s="213"/>
      <c r="H21" s="31" t="s">
        <v>26</v>
      </c>
    </row>
    <row r="22" ht="12.75" customHeight="1">
      <c r="A22" s="222" t="s">
        <v>96</v>
      </c>
      <c r="B22" s="195"/>
      <c r="C22" s="18">
        <v>0.32704</v>
      </c>
      <c r="D22" s="23" t="s">
        <v>28</v>
      </c>
      <c r="E22" s="21"/>
      <c r="F22" s="214">
        <v>47.075899999999997</v>
      </c>
      <c r="G22" s="214"/>
      <c r="H22" s="27">
        <f t="shared" ref="H22:H27" si="0">C22*F22</f>
        <v>15.395702335999999</v>
      </c>
    </row>
    <row r="23" ht="12.75" customHeight="1">
      <c r="A23" s="194" t="s">
        <v>27</v>
      </c>
      <c r="B23" s="195"/>
      <c r="C23" s="18">
        <v>0.12579000000000001</v>
      </c>
      <c r="D23" s="23" t="s">
        <v>28</v>
      </c>
      <c r="E23" s="21"/>
      <c r="F23" s="214">
        <v>59.085000000000001</v>
      </c>
      <c r="G23" s="214"/>
      <c r="H23" s="27">
        <f t="shared" ref="H23" si="1">C23*F23</f>
        <v>7.4323021500000008</v>
      </c>
    </row>
    <row r="24">
      <c r="A24" s="194" t="s">
        <v>29</v>
      </c>
      <c r="B24" s="195"/>
      <c r="C24" s="18">
        <v>56.603769999999997</v>
      </c>
      <c r="D24" s="23" t="s">
        <v>30</v>
      </c>
      <c r="E24" s="21"/>
      <c r="F24" s="217">
        <v>0.41880000000000001</v>
      </c>
      <c r="G24" s="217"/>
      <c r="H24" s="27">
        <f t="shared" si="0"/>
        <v>23.705658875999998</v>
      </c>
    </row>
    <row r="25">
      <c r="A25" s="194" t="s">
        <v>31</v>
      </c>
      <c r="B25" s="195"/>
      <c r="C25" s="18">
        <v>5.6599999999999998e-002</v>
      </c>
      <c r="D25" s="23" t="s">
        <v>32</v>
      </c>
      <c r="E25" s="21"/>
      <c r="F25" s="218">
        <v>3457</v>
      </c>
      <c r="G25" s="218"/>
      <c r="H25" s="27">
        <f t="shared" si="0"/>
        <v>195.6662</v>
      </c>
      <c r="I25" s="5"/>
      <c r="J25" s="5"/>
    </row>
    <row r="26">
      <c r="A26" s="194" t="s">
        <v>33</v>
      </c>
      <c r="B26" s="195"/>
      <c r="C26" s="18">
        <v>8</v>
      </c>
      <c r="D26" s="23" t="s">
        <v>34</v>
      </c>
      <c r="E26" s="21"/>
      <c r="F26" s="217">
        <v>1.8</v>
      </c>
      <c r="G26" s="217"/>
      <c r="H26" s="27">
        <f t="shared" si="0"/>
        <v>14.4</v>
      </c>
    </row>
    <row r="27">
      <c r="A27" s="194" t="s">
        <v>35</v>
      </c>
      <c r="B27" s="195"/>
      <c r="C27" s="18">
        <v>0.13836000000000001</v>
      </c>
      <c r="D27" s="23" t="s">
        <v>28</v>
      </c>
      <c r="E27" s="21"/>
      <c r="F27" s="214">
        <v>57.532499999999999</v>
      </c>
      <c r="G27" s="214"/>
      <c r="H27" s="27">
        <f t="shared" si="0"/>
        <v>7.9601967000000009</v>
      </c>
    </row>
    <row r="28" ht="32.25" customHeight="1">
      <c r="A28" s="210"/>
      <c r="B28" s="209"/>
      <c r="C28" s="21"/>
      <c r="D28" s="21"/>
      <c r="E28" s="21"/>
      <c r="F28" s="213" t="s">
        <v>36</v>
      </c>
      <c r="G28" s="213"/>
      <c r="H28" s="27">
        <f>SUM(H22:H27)</f>
        <v>264.56006006199999</v>
      </c>
    </row>
    <row r="29">
      <c r="A29" s="212" t="s">
        <v>37</v>
      </c>
      <c r="B29" s="211"/>
      <c r="C29" s="22" t="s">
        <v>63</v>
      </c>
      <c r="D29" s="23" t="s">
        <v>16</v>
      </c>
      <c r="E29" s="21"/>
      <c r="F29" s="213" t="s">
        <v>26</v>
      </c>
      <c r="G29" s="213"/>
      <c r="H29" s="31" t="s">
        <v>26</v>
      </c>
    </row>
    <row r="30">
      <c r="A30" s="210"/>
      <c r="B30" s="209"/>
      <c r="C30" s="21"/>
      <c r="D30" s="21"/>
      <c r="E30" s="21"/>
      <c r="F30" s="195" t="s">
        <v>39</v>
      </c>
      <c r="G30" s="195"/>
      <c r="H30" s="32" t="s">
        <v>40</v>
      </c>
    </row>
    <row r="31">
      <c r="A31" s="210"/>
      <c r="B31" s="209"/>
      <c r="C31" s="21"/>
      <c r="D31" s="21"/>
      <c r="E31" s="21"/>
      <c r="F31" s="220" t="s">
        <v>41</v>
      </c>
      <c r="G31" s="220"/>
      <c r="H31" s="27">
        <f>H28+H20</f>
        <v>280.383860062</v>
      </c>
    </row>
    <row r="32" ht="25.5">
      <c r="A32" s="212" t="s">
        <v>42</v>
      </c>
      <c r="B32" s="211"/>
      <c r="C32" s="23" t="s">
        <v>43</v>
      </c>
      <c r="D32" s="23" t="s">
        <v>38</v>
      </c>
      <c r="E32" s="23" t="s">
        <v>16</v>
      </c>
      <c r="F32" s="221" t="s">
        <v>26</v>
      </c>
      <c r="G32" s="221"/>
      <c r="H32" s="31" t="s">
        <v>26</v>
      </c>
    </row>
    <row r="33">
      <c r="A33" s="222" t="s">
        <v>97</v>
      </c>
      <c r="B33" s="195"/>
      <c r="C33" s="24">
        <v>5914647</v>
      </c>
      <c r="D33" s="18">
        <v>0.49056</v>
      </c>
      <c r="E33" s="23" t="s">
        <v>32</v>
      </c>
      <c r="F33" s="219">
        <v>1.03</v>
      </c>
      <c r="G33" s="219"/>
      <c r="H33" s="27">
        <f>D33*F33</f>
        <v>0.50527679999999997</v>
      </c>
    </row>
    <row r="34">
      <c r="A34" s="194" t="s">
        <v>44</v>
      </c>
      <c r="B34" s="195"/>
      <c r="C34" s="24">
        <v>5914647</v>
      </c>
      <c r="D34" s="18">
        <v>0.18869</v>
      </c>
      <c r="E34" s="23" t="s">
        <v>32</v>
      </c>
      <c r="F34" s="219">
        <v>1.03</v>
      </c>
      <c r="G34" s="219"/>
      <c r="H34" s="27">
        <f>D34*F34</f>
        <v>0.19435070000000002</v>
      </c>
    </row>
    <row r="35">
      <c r="A35" s="194" t="s">
        <v>45</v>
      </c>
      <c r="B35" s="195"/>
      <c r="C35" s="24">
        <v>5914655</v>
      </c>
      <c r="D35" s="18">
        <v>5.6599999999999998e-002</v>
      </c>
      <c r="E35" s="23" t="s">
        <v>32</v>
      </c>
      <c r="F35" s="236">
        <v>23.68</v>
      </c>
      <c r="G35" s="236"/>
      <c r="H35" s="27">
        <f>D35*F35</f>
        <v>1.3402879999999999</v>
      </c>
    </row>
    <row r="36" ht="12.75" customHeight="1">
      <c r="A36" s="194" t="s">
        <v>46</v>
      </c>
      <c r="B36" s="195"/>
      <c r="C36" s="24">
        <v>5914647</v>
      </c>
      <c r="D36" s="18">
        <v>0.20754</v>
      </c>
      <c r="E36" s="23" t="s">
        <v>32</v>
      </c>
      <c r="F36" s="219">
        <v>1.03</v>
      </c>
      <c r="G36" s="219"/>
      <c r="H36" s="27">
        <f>D36*F36</f>
        <v>0.21376620000000002</v>
      </c>
    </row>
    <row r="37">
      <c r="A37" s="210"/>
      <c r="B37" s="209"/>
      <c r="C37" s="21"/>
      <c r="D37" s="21"/>
      <c r="E37" s="21"/>
      <c r="F37" s="195" t="s">
        <v>47</v>
      </c>
      <c r="G37" s="195"/>
      <c r="H37" s="27">
        <f>SUM(H33:H36)</f>
        <v>2.2536816999999996</v>
      </c>
    </row>
    <row r="38" ht="30" customHeight="1">
      <c r="A38" s="212" t="s">
        <v>48</v>
      </c>
      <c r="B38" s="211"/>
      <c r="C38" s="211"/>
      <c r="D38" s="211"/>
      <c r="E38" s="211"/>
      <c r="F38" s="211"/>
      <c r="G38" s="211"/>
      <c r="H38" s="233"/>
    </row>
    <row r="39">
      <c r="A39" s="33"/>
      <c r="B39" s="21"/>
      <c r="C39" s="21"/>
      <c r="D39" s="21"/>
      <c r="E39" s="23" t="s">
        <v>49</v>
      </c>
      <c r="F39" s="23" t="s">
        <v>50</v>
      </c>
      <c r="G39" s="234" t="s">
        <v>51</v>
      </c>
      <c r="H39" s="235"/>
    </row>
    <row r="40">
      <c r="A40" s="34" t="s">
        <v>52</v>
      </c>
      <c r="B40" s="25" t="s">
        <v>53</v>
      </c>
      <c r="C40" s="18">
        <v>0.18869</v>
      </c>
      <c r="D40" s="23" t="s">
        <v>54</v>
      </c>
      <c r="E40" s="24">
        <v>5914359</v>
      </c>
      <c r="F40" s="24">
        <v>5914374</v>
      </c>
      <c r="G40" s="223">
        <v>5914389</v>
      </c>
      <c r="H40" s="224"/>
    </row>
    <row r="41">
      <c r="A41" s="34" t="s">
        <v>55</v>
      </c>
      <c r="B41" s="25" t="s">
        <v>56</v>
      </c>
      <c r="C41" s="18">
        <v>5.6599999999999998e-002</v>
      </c>
      <c r="D41" s="23" t="s">
        <v>54</v>
      </c>
      <c r="E41" s="24">
        <v>5914449</v>
      </c>
      <c r="F41" s="24">
        <v>5914464</v>
      </c>
      <c r="G41" s="223">
        <v>5914479</v>
      </c>
      <c r="H41" s="224"/>
    </row>
    <row r="42">
      <c r="A42" s="34" t="s">
        <v>57</v>
      </c>
      <c r="B42" s="25" t="s">
        <v>58</v>
      </c>
      <c r="C42" s="18">
        <v>0.20754</v>
      </c>
      <c r="D42" s="23" t="s">
        <v>54</v>
      </c>
      <c r="E42" s="24">
        <v>5914359</v>
      </c>
      <c r="F42" s="24">
        <v>5914374</v>
      </c>
      <c r="G42" s="223">
        <v>5914389</v>
      </c>
      <c r="H42" s="224"/>
    </row>
    <row r="43">
      <c r="A43" s="34" t="s">
        <v>59</v>
      </c>
      <c r="B43" s="25" t="s">
        <v>60</v>
      </c>
      <c r="C43" s="18">
        <v>0.49056</v>
      </c>
      <c r="D43" s="23" t="s">
        <v>54</v>
      </c>
      <c r="E43" s="24">
        <v>5914359</v>
      </c>
      <c r="F43" s="24">
        <v>5914374</v>
      </c>
      <c r="G43" s="223">
        <v>5914389</v>
      </c>
      <c r="H43" s="224"/>
    </row>
    <row r="44">
      <c r="A44" s="225" t="s">
        <v>61</v>
      </c>
      <c r="B44" s="226"/>
      <c r="C44" s="226"/>
      <c r="D44" s="226"/>
      <c r="E44" s="226"/>
      <c r="F44" s="226"/>
      <c r="G44" s="226"/>
      <c r="H44" s="227"/>
    </row>
    <row r="45">
      <c r="A45" s="228" t="s">
        <v>62</v>
      </c>
      <c r="B45" s="229"/>
      <c r="C45" s="229"/>
      <c r="D45" s="229"/>
      <c r="E45" s="229"/>
      <c r="F45" s="229"/>
      <c r="G45" s="229"/>
      <c r="H45" s="36">
        <f>H31+H37</f>
        <v>282.63754176200001</v>
      </c>
    </row>
    <row r="46">
      <c r="A46" s="230" t="s">
        <v>93</v>
      </c>
      <c r="B46" s="229"/>
      <c r="C46" s="229"/>
      <c r="D46" s="229"/>
      <c r="E46" s="229"/>
      <c r="F46" s="229"/>
      <c r="G46" s="229"/>
      <c r="H46" s="26">
        <v>21.350000000000001</v>
      </c>
    </row>
    <row r="47" ht="13.5">
      <c r="A47" s="231" t="s">
        <v>94</v>
      </c>
      <c r="B47" s="232"/>
      <c r="C47" s="232"/>
      <c r="D47" s="232"/>
      <c r="E47" s="232"/>
      <c r="F47" s="232"/>
      <c r="G47" s="232"/>
      <c r="H47" s="35">
        <f>ROUND((H45*(1+(H46/100))),2)</f>
        <v>342.98000000000002</v>
      </c>
    </row>
  </sheetData>
  <mergeCells count="74">
    <mergeCell ref="A22:B22"/>
    <mergeCell ref="F22:G22"/>
    <mergeCell ref="A23:B23"/>
    <mergeCell ref="F23:G23"/>
    <mergeCell ref="G42:H42"/>
    <mergeCell ref="A37:B37"/>
    <mergeCell ref="F37:G37"/>
    <mergeCell ref="A38:H38"/>
    <mergeCell ref="G39:H39"/>
    <mergeCell ref="G40:H40"/>
    <mergeCell ref="G41:H41"/>
    <mergeCell ref="A34:B34"/>
    <mergeCell ref="F34:G34"/>
    <mergeCell ref="A35:B35"/>
    <mergeCell ref="F35:G35"/>
    <mergeCell ref="A36:B36"/>
    <mergeCell ref="G43:H43"/>
    <mergeCell ref="A44:H44"/>
    <mergeCell ref="A45:G45"/>
    <mergeCell ref="A46:G46"/>
    <mergeCell ref="A47:G47"/>
    <mergeCell ref="F36:G36"/>
    <mergeCell ref="A31:B31"/>
    <mergeCell ref="F31:G31"/>
    <mergeCell ref="A32:B32"/>
    <mergeCell ref="F32:G32"/>
    <mergeCell ref="A33:B33"/>
    <mergeCell ref="F33:G33"/>
    <mergeCell ref="A28:B28"/>
    <mergeCell ref="F28:G28"/>
    <mergeCell ref="A29:B29"/>
    <mergeCell ref="F29:G29"/>
    <mergeCell ref="A30:B30"/>
    <mergeCell ref="F30:G30"/>
    <mergeCell ref="A26:B26"/>
    <mergeCell ref="F26:G26"/>
    <mergeCell ref="A27:B27"/>
    <mergeCell ref="F27:G27"/>
    <mergeCell ref="A24:B24"/>
    <mergeCell ref="F24:G24"/>
    <mergeCell ref="A25:B25"/>
    <mergeCell ref="F25:G25"/>
    <mergeCell ref="A19:B19"/>
    <mergeCell ref="F19:G19"/>
    <mergeCell ref="A20:B20"/>
    <mergeCell ref="F20:G20"/>
    <mergeCell ref="A21:B21"/>
    <mergeCell ref="F21:G21"/>
    <mergeCell ref="A16:B16"/>
    <mergeCell ref="F16:G16"/>
    <mergeCell ref="A17:B17"/>
    <mergeCell ref="F17:G17"/>
    <mergeCell ref="A18:B18"/>
    <mergeCell ref="F18:G18"/>
    <mergeCell ref="A13:B13"/>
    <mergeCell ref="A14:B14"/>
    <mergeCell ref="F14:G14"/>
    <mergeCell ref="A15:B15"/>
    <mergeCell ref="F15:G15"/>
    <mergeCell ref="A10:B10"/>
    <mergeCell ref="A11:B11"/>
    <mergeCell ref="A12:B12"/>
    <mergeCell ref="A7:B8"/>
    <mergeCell ref="C7:C8"/>
    <mergeCell ref="A2:H2"/>
    <mergeCell ref="A1:H1"/>
    <mergeCell ref="D7:E7"/>
    <mergeCell ref="F7:G7"/>
    <mergeCell ref="A9:B9"/>
    <mergeCell ref="A3:G3"/>
    <mergeCell ref="A4:B4"/>
    <mergeCell ref="D4:F4"/>
    <mergeCell ref="A5:B6"/>
    <mergeCell ref="C5:H6"/>
  </mergeCells>
  <pageMargins left="0.69999999999999996" right="0.69999999999999996" top="0.75" bottom="0.75" header="0.29999999999999999" footer="0.29999999999999999"/>
  <pageSetup paperSize="9" scale="7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90" zoomScaleNormal="90" workbookViewId="0">
      <selection activeCell="K5" sqref="K5"/>
    </sheetView>
  </sheetViews>
  <sheetFormatPr defaultRowHeight="12.75"/>
  <cols>
    <col bestFit="1" customWidth="1" min="1" max="1" width="6.83203125"/>
    <col customWidth="1" min="2" max="2" width="33.5"/>
    <col bestFit="1" customWidth="1" min="3" max="3" width="13.6640625"/>
    <col bestFit="1" customWidth="1" min="4" max="5" width="16.6640625"/>
    <col bestFit="1" customWidth="1" min="6" max="6" width="24"/>
    <col bestFit="1" customWidth="1" min="7" max="7" width="21.33203125"/>
  </cols>
  <sheetData>
    <row r="1" ht="27.75" customHeight="1">
      <c r="A1" s="37" t="s">
        <v>100</v>
      </c>
      <c r="B1" s="38"/>
      <c r="C1" s="38"/>
      <c r="D1" s="38"/>
      <c r="E1" s="38"/>
      <c r="F1" s="38"/>
      <c r="G1" s="39"/>
    </row>
    <row r="2" ht="12.75" customHeight="1">
      <c r="A2" s="238" t="s">
        <v>83</v>
      </c>
      <c r="B2" s="239" t="s">
        <v>84</v>
      </c>
      <c r="C2" s="240" t="s">
        <v>85</v>
      </c>
      <c r="D2" s="11" t="s">
        <v>101</v>
      </c>
      <c r="E2" s="11" t="s">
        <v>102</v>
      </c>
      <c r="F2" s="11" t="s">
        <v>103</v>
      </c>
      <c r="G2" s="12" t="s">
        <v>108</v>
      </c>
    </row>
    <row r="3" ht="12.75" customHeight="1">
      <c r="A3" s="238"/>
      <c r="B3" s="239"/>
      <c r="C3" s="241"/>
      <c r="D3" s="11" t="s">
        <v>99</v>
      </c>
      <c r="E3" s="11" t="s">
        <v>99</v>
      </c>
      <c r="F3" s="11" t="s">
        <v>99</v>
      </c>
      <c r="G3" s="12" t="s">
        <v>86</v>
      </c>
    </row>
    <row r="4" ht="165.75">
      <c r="A4" s="7">
        <v>1</v>
      </c>
      <c r="B4" s="13" t="s">
        <v>88</v>
      </c>
      <c r="C4" s="3">
        <v>3990.5799999999999</v>
      </c>
      <c r="D4" s="3">
        <v>420</v>
      </c>
      <c r="E4" s="3">
        <v>500.74000000000001</v>
      </c>
      <c r="F4" s="3">
        <v>479.63</v>
      </c>
      <c r="G4" s="8">
        <f>SMALL(D4:F4,1)</f>
        <v>420</v>
      </c>
      <c r="P4" s="6"/>
    </row>
    <row r="5" ht="191.25">
      <c r="A5" s="7">
        <v>2</v>
      </c>
      <c r="B5" s="13" t="s">
        <v>89</v>
      </c>
      <c r="C5" s="3">
        <v>3117.6700000000001</v>
      </c>
      <c r="D5" s="3">
        <v>440</v>
      </c>
      <c r="E5" s="3">
        <v>553.14999999999998</v>
      </c>
      <c r="F5" s="3">
        <v>493.94999999999999</v>
      </c>
      <c r="G5" s="8">
        <f t="shared" ref="G5:G8" si="0">SMALL(D5:F5,1)</f>
        <v>440</v>
      </c>
    </row>
    <row r="6" ht="102">
      <c r="A6" s="7">
        <v>3</v>
      </c>
      <c r="B6" s="13" t="s">
        <v>90</v>
      </c>
      <c r="C6" s="3">
        <v>7000</v>
      </c>
      <c r="D6" s="3">
        <v>10.800000000000001</v>
      </c>
      <c r="E6" s="3">
        <v>11.609999999999999</v>
      </c>
      <c r="F6" s="3">
        <v>6.9299999999999997</v>
      </c>
      <c r="G6" s="8">
        <f t="shared" si="0"/>
        <v>6.9299999999999997</v>
      </c>
    </row>
    <row r="7" ht="25.5">
      <c r="A7" s="7">
        <v>4</v>
      </c>
      <c r="B7" s="13" t="s">
        <v>91</v>
      </c>
      <c r="C7" s="3">
        <v>7000</v>
      </c>
      <c r="D7" s="3">
        <v>4</v>
      </c>
      <c r="E7" s="3">
        <v>2.1699999999999999</v>
      </c>
      <c r="F7" s="3">
        <f>ROUND((2.76*1.2135),2)</f>
        <v>3.3500000000000001</v>
      </c>
      <c r="G7" s="8">
        <f t="shared" si="0"/>
        <v>2.1699999999999999</v>
      </c>
    </row>
    <row r="8" ht="26.25">
      <c r="A8" s="9">
        <v>5</v>
      </c>
      <c r="B8" s="14" t="s">
        <v>92</v>
      </c>
      <c r="C8" s="10">
        <v>7000</v>
      </c>
      <c r="D8" s="10">
        <v>7.5999999999999996</v>
      </c>
      <c r="E8" s="10">
        <v>6.2300000000000004</v>
      </c>
      <c r="F8" s="10">
        <v>6.1399999999999997</v>
      </c>
      <c r="G8" s="8">
        <f t="shared" si="0"/>
        <v>6.1399999999999997</v>
      </c>
    </row>
    <row r="10">
      <c r="A10" s="237"/>
      <c r="B10" s="237"/>
      <c r="C10" s="237"/>
      <c r="D10" s="237"/>
      <c r="E10" s="237"/>
      <c r="F10" s="237"/>
      <c r="G10" s="237"/>
    </row>
    <row r="11">
      <c r="A11" s="237"/>
      <c r="B11" s="237"/>
      <c r="C11" s="237"/>
      <c r="D11" s="237"/>
      <c r="E11" s="237"/>
      <c r="F11" s="237"/>
      <c r="G11" s="237"/>
    </row>
  </sheetData>
  <mergeCells count="4">
    <mergeCell ref="A10:G11"/>
    <mergeCell ref="A2:A3"/>
    <mergeCell ref="B2:B3"/>
    <mergeCell ref="C2:C3"/>
  </mergeCells>
  <pageMargins left="0.51181102362204722" right="0.51181102362204722" top="0.78740157480314954" bottom="0.78740157480314954" header="0.31496062992125984" footer="0.3149606299212598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H26" sqref="H26"/>
    </sheetView>
  </sheetViews>
  <sheetFormatPr defaultRowHeight="12.75"/>
  <cols>
    <col customWidth="1" min="1" max="1" width="33.83203125"/>
    <col customWidth="1" min="2" max="2" style="53" width="25.83203125"/>
    <col customWidth="1" min="5" max="5" width="3.83203125"/>
    <col customWidth="1" min="6" max="6" width="33.5"/>
    <col customWidth="1" min="7" max="7" width="26.6640625"/>
  </cols>
  <sheetData>
    <row r="1">
      <c r="A1" s="242" t="s">
        <v>132</v>
      </c>
      <c r="B1" s="242"/>
      <c r="C1" s="242"/>
      <c r="D1" s="242"/>
      <c r="G1" s="242" t="s">
        <v>133</v>
      </c>
      <c r="H1" s="242"/>
      <c r="I1" s="242"/>
      <c r="J1" s="242"/>
    </row>
    <row r="2">
      <c r="B2" s="52" t="s">
        <v>134</v>
      </c>
      <c r="C2">
        <v>4.0000000000000001e-002</v>
      </c>
      <c r="D2" s="1" t="s">
        <v>118</v>
      </c>
      <c r="G2" s="52" t="s">
        <v>146</v>
      </c>
      <c r="H2">
        <v>0.10000000000000001</v>
      </c>
      <c r="I2" s="1" t="s">
        <v>118</v>
      </c>
    </row>
    <row r="3">
      <c r="G3" s="53"/>
    </row>
    <row r="4">
      <c r="B4" s="52" t="s">
        <v>126</v>
      </c>
      <c r="C4" s="1">
        <v>2.5548000000000002</v>
      </c>
      <c r="D4" s="1" t="s">
        <v>117</v>
      </c>
      <c r="G4" s="52" t="s">
        <v>126</v>
      </c>
      <c r="H4" s="1">
        <v>2.5548000000000002</v>
      </c>
      <c r="I4" s="1" t="s">
        <v>117</v>
      </c>
    </row>
    <row r="5">
      <c r="B5" s="52" t="s">
        <v>128</v>
      </c>
      <c r="C5">
        <f>1/C4</f>
        <v>0.3914200720212932</v>
      </c>
      <c r="D5" t="s">
        <v>127</v>
      </c>
      <c r="G5" s="52" t="s">
        <v>128</v>
      </c>
      <c r="H5">
        <f>1/H4</f>
        <v>0.3914200720212932</v>
      </c>
      <c r="I5" t="s">
        <v>127</v>
      </c>
    </row>
    <row r="6">
      <c r="B6" s="52" t="s">
        <v>141</v>
      </c>
      <c r="C6">
        <f>C2</f>
        <v>4.0000000000000001e-002</v>
      </c>
      <c r="D6" s="1" t="s">
        <v>127</v>
      </c>
      <c r="G6" s="52" t="s">
        <v>141</v>
      </c>
      <c r="H6">
        <f>H2</f>
        <v>0.10000000000000001</v>
      </c>
      <c r="I6" s="1" t="s">
        <v>127</v>
      </c>
    </row>
    <row r="7">
      <c r="A7" s="1"/>
      <c r="B7" s="52" t="s">
        <v>131</v>
      </c>
      <c r="C7">
        <f>C4*C2</f>
        <v>0.10219200000000001</v>
      </c>
      <c r="D7" s="1" t="s">
        <v>119</v>
      </c>
      <c r="G7" s="52" t="s">
        <v>131</v>
      </c>
      <c r="H7">
        <f>H4*H2</f>
        <v>0.25548000000000004</v>
      </c>
      <c r="I7" s="1" t="s">
        <v>119</v>
      </c>
    </row>
    <row r="8">
      <c r="B8" s="52" t="s">
        <v>147</v>
      </c>
      <c r="C8">
        <f>C5/C2</f>
        <v>9.7855018005323302</v>
      </c>
      <c r="D8" s="1" t="s">
        <v>76</v>
      </c>
      <c r="G8" s="52" t="s">
        <v>120</v>
      </c>
      <c r="H8">
        <f>H5/H2</f>
        <v>3.9142007202129316</v>
      </c>
      <c r="I8" s="1" t="s">
        <v>76</v>
      </c>
    </row>
    <row r="9">
      <c r="A9" s="52" t="s">
        <v>135</v>
      </c>
      <c r="B9" s="53">
        <v>696.17999999999995</v>
      </c>
      <c r="C9">
        <f>B9/C4</f>
        <v>272.49882573978391</v>
      </c>
      <c r="D9" s="56" t="s">
        <v>136</v>
      </c>
    </row>
    <row r="11">
      <c r="A11" s="1" t="s">
        <v>138</v>
      </c>
      <c r="B11" s="53">
        <v>0.39200000000000002</v>
      </c>
      <c r="C11">
        <f>B11/0.04</f>
        <v>9.8000000000000007</v>
      </c>
      <c r="D11" s="1" t="s">
        <v>76</v>
      </c>
      <c r="F11" s="1" t="s">
        <v>139</v>
      </c>
      <c r="G11" s="53">
        <v>0.39200000000000002</v>
      </c>
      <c r="H11">
        <f>G11/0.12</f>
        <v>3.2666666666666671</v>
      </c>
      <c r="I11" s="1" t="s">
        <v>76</v>
      </c>
    </row>
    <row r="15">
      <c r="A15" s="242" t="s">
        <v>123</v>
      </c>
      <c r="B15" s="242"/>
      <c r="C15" s="242"/>
      <c r="D15" s="242"/>
    </row>
    <row r="16">
      <c r="B16" s="52" t="s">
        <v>124</v>
      </c>
      <c r="C16">
        <v>40</v>
      </c>
      <c r="D16" s="1" t="s">
        <v>125</v>
      </c>
    </row>
    <row r="17">
      <c r="B17" s="52" t="s">
        <v>130</v>
      </c>
      <c r="C17" s="1">
        <v>2.5548000000000002</v>
      </c>
      <c r="D17" s="1" t="s">
        <v>117</v>
      </c>
    </row>
    <row r="18">
      <c r="B18" s="52" t="s">
        <v>128</v>
      </c>
      <c r="C18">
        <f>1/C17</f>
        <v>0.3914200720212932</v>
      </c>
      <c r="D18" t="s">
        <v>127</v>
      </c>
    </row>
    <row r="19">
      <c r="B19" s="52" t="s">
        <v>144</v>
      </c>
      <c r="C19">
        <v>0.51000000000000001</v>
      </c>
      <c r="D19" s="1" t="s">
        <v>129</v>
      </c>
    </row>
    <row r="20">
      <c r="B20" s="55" t="s">
        <v>145</v>
      </c>
      <c r="C20" s="54">
        <f>C16*C19</f>
        <v>20.399999999999999</v>
      </c>
      <c r="D20" s="56" t="s">
        <v>129</v>
      </c>
    </row>
  </sheetData>
  <mergeCells count="3">
    <mergeCell ref="A15:D15"/>
    <mergeCell ref="A1:D1"/>
    <mergeCell ref="G1:J1"/>
  </mergeCells>
  <pageMargins left="0.511811024" right="0.511811024" top="0.78740157500000008" bottom="0.78740157500000008" header="0.31496062000000008" footer="0.3149606200000000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M22" sqref="M22"/>
    </sheetView>
  </sheetViews>
  <sheetFormatPr defaultRowHeight="12.75"/>
  <sheetData>
    <row r="5">
      <c r="L5">
        <v>696.17999999999995</v>
      </c>
    </row>
    <row r="6">
      <c r="L6">
        <v>13.369999999999999</v>
      </c>
    </row>
    <row r="7">
      <c r="L7">
        <v>11.26</v>
      </c>
    </row>
    <row r="8">
      <c r="L8">
        <v>23.84</v>
      </c>
    </row>
    <row r="9">
      <c r="L9">
        <v>9.7599999999999998</v>
      </c>
    </row>
    <row r="10">
      <c r="L10">
        <v>12.369999999999999</v>
      </c>
    </row>
    <row r="11">
      <c r="L11">
        <v>3.6099999999999999</v>
      </c>
    </row>
    <row r="12">
      <c r="L12">
        <v>4.6799999999999997</v>
      </c>
    </row>
    <row r="13">
      <c r="L13">
        <v>3.5699999999999998</v>
      </c>
    </row>
    <row r="14">
      <c r="L14">
        <v>6.3700000000000001</v>
      </c>
    </row>
    <row r="15">
      <c r="L15">
        <v>14.34</v>
      </c>
    </row>
    <row r="16">
      <c r="L16" s="57">
        <f>SUM(L5:L15)</f>
        <v>799.35000000000002</v>
      </c>
    </row>
  </sheetData>
  <pageMargins left="0.511811024" right="0.511811024" top="0.78740157500000008" bottom="0.78740157500000008" header="0.31496062000000008" footer="0.3149606200000000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C23" sqref="C23"/>
    </sheetView>
  </sheetViews>
  <sheetFormatPr defaultRowHeight="12.75"/>
  <cols>
    <col customWidth="1" min="1" max="1" width="5.83203125"/>
    <col customWidth="1" min="2" max="2" width="84.1640625"/>
    <col customWidth="1" min="3" max="3" width="10.5"/>
    <col customWidth="1" min="5" max="5" width="13.5"/>
    <col customWidth="1" min="6" max="6" width="20.1640625"/>
  </cols>
  <sheetData>
    <row r="1" ht="31.149999999999999" customHeight="1">
      <c r="B1" s="244" t="s">
        <v>149</v>
      </c>
      <c r="C1" s="244"/>
      <c r="D1" s="244"/>
      <c r="E1" s="244"/>
      <c r="F1" s="244"/>
    </row>
    <row r="2" ht="15" customHeight="1">
      <c r="B2" s="245" t="s">
        <v>154</v>
      </c>
      <c r="C2" s="245"/>
      <c r="D2" s="245"/>
      <c r="E2" s="245"/>
      <c r="F2" s="245"/>
    </row>
    <row r="3" ht="15" customHeight="1">
      <c r="B3" s="243" t="s">
        <v>151</v>
      </c>
      <c r="C3" s="243"/>
      <c r="D3" s="243"/>
      <c r="E3" s="101">
        <v>5.5</v>
      </c>
      <c r="F3" s="102" t="s">
        <v>118</v>
      </c>
    </row>
    <row r="4" ht="15" customHeight="1">
      <c r="B4" s="243" t="s">
        <v>152</v>
      </c>
      <c r="C4" s="243"/>
      <c r="D4" s="243"/>
      <c r="E4" s="101">
        <v>0.12</v>
      </c>
      <c r="F4" s="102" t="s">
        <v>118</v>
      </c>
    </row>
    <row r="5" ht="15" customHeight="1">
      <c r="B5" s="243" t="s">
        <v>153</v>
      </c>
      <c r="C5" s="243"/>
      <c r="D5" s="243"/>
      <c r="E5" s="101">
        <v>16</v>
      </c>
      <c r="F5" s="102" t="s">
        <v>118</v>
      </c>
    </row>
    <row r="6" ht="15" customHeight="1">
      <c r="B6" s="100"/>
      <c r="C6" s="100"/>
      <c r="D6" s="100"/>
      <c r="E6" s="100"/>
      <c r="F6" s="100"/>
    </row>
    <row r="7" ht="15" customHeight="1">
      <c r="B7" s="95" t="s">
        <v>71</v>
      </c>
      <c r="C7" s="95" t="s">
        <v>137</v>
      </c>
      <c r="D7" s="95" t="s">
        <v>72</v>
      </c>
      <c r="E7" s="95" t="s">
        <v>73</v>
      </c>
      <c r="F7" s="95" t="s">
        <v>74</v>
      </c>
    </row>
    <row r="8" ht="32.450000000000003" customHeight="1">
      <c r="B8" s="48" t="s">
        <v>150</v>
      </c>
      <c r="C8" s="46" t="s">
        <v>77</v>
      </c>
      <c r="D8" s="60">
        <f>E3*E4*E5*2.5548</f>
        <v>26.978687999999998</v>
      </c>
      <c r="E8" s="99">
        <v>412.26999999999998</v>
      </c>
      <c r="F8" s="99">
        <f>D8*E8</f>
        <v>11122.503701759999</v>
      </c>
    </row>
    <row r="9">
      <c r="B9" s="42"/>
      <c r="C9" s="42"/>
      <c r="D9" s="42"/>
      <c r="E9" s="42"/>
      <c r="F9" s="42"/>
    </row>
  </sheetData>
  <mergeCells count="5">
    <mergeCell ref="B5:D5"/>
    <mergeCell ref="B1:F1"/>
    <mergeCell ref="B2:F2"/>
    <mergeCell ref="B3:D3"/>
    <mergeCell ref="B4:D4"/>
  </mergeCells>
  <pageMargins left="0.511811024" right="0.511811024" top="0.78740157500000008" bottom="0.78740157500000008" header="0.31496062000000008" footer="0.3149606200000000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 05-2018 Relatório Analítico de Composições de Custos</dc:title>
  <dc:subject>SC 05-2018 Relatório Analítico de Composições de Custos</dc:subject>
  <dc:creator>Vinícius</dc:creator>
  <cp:keywords>SC 05-2018 Relatório Analítico de Composições de Custos</cp:keywords>
  <cp:lastModifiedBy>ENGENHARIA</cp:lastModifiedBy>
  <cp:lastPrinted>2023-05-25T11:39:27Z</cp:lastPrinted>
  <dcterms:created xsi:type="dcterms:W3CDTF">2018-10-16T19:04:55Z</dcterms:created>
  <dcterms:modified xsi:type="dcterms:W3CDTF">2024-09-10T15:04:54Z</dcterms:modified>
</cp:coreProperties>
</file>